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 activeTab="6"/>
  </bookViews>
  <sheets>
    <sheet name="MB PROG" sheetId="1" r:id="rId1"/>
    <sheet name="MB FUNC" sheetId="2" r:id="rId2"/>
    <sheet name="MB SECT" sheetId="3" r:id="rId3"/>
    <sheet name="MB TRFS" sheetId="4" r:id="rId4"/>
    <sheet name="PAID TO CRF" sheetId="8" r:id="rId5"/>
    <sheet name="SUM T REV SEC" sheetId="7" r:id="rId6"/>
    <sheet name="SUMM BY SEC" sheetId="5" r:id="rId7"/>
  </sheets>
  <externalReferences>
    <externalReference r:id="rId8"/>
    <externalReference r:id="rId9"/>
    <externalReference r:id="rId10"/>
  </externalReferences>
  <definedNames>
    <definedName name="_xlnm.Print_Area" localSheetId="1">'MB FUNC'!$A$1:$G$54</definedName>
    <definedName name="_xlnm.Print_Area" localSheetId="0">'MB PROG'!$A$1:$G$63</definedName>
    <definedName name="_xlnm.Print_Area" localSheetId="2">'MB SECT'!$A$1:$G$51</definedName>
    <definedName name="_xlnm.Print_Area" localSheetId="3">'MB TRFS'!$A$1:$G$49</definedName>
    <definedName name="_xlnm.Print_Area" localSheetId="4">'PAID TO CRF'!$A$1:$G$76</definedName>
    <definedName name="_xlnm.Print_Area" localSheetId="6">'SUMM BY SEC'!$A$1:$G$42</definedName>
  </definedNames>
  <calcPr calcId="124519"/>
</workbook>
</file>

<file path=xl/calcChain.xml><?xml version="1.0" encoding="utf-8"?>
<calcChain xmlns="http://schemas.openxmlformats.org/spreadsheetml/2006/main">
  <c r="G38" i="5"/>
  <c r="G37"/>
  <c r="G32"/>
  <c r="C31"/>
  <c r="D31" s="1"/>
  <c r="E31" s="1"/>
  <c r="F31" s="1"/>
  <c r="C29"/>
  <c r="D29" s="1"/>
  <c r="E29" s="1"/>
  <c r="F29" s="1"/>
  <c r="C28"/>
  <c r="D28" s="1"/>
  <c r="E28" s="1"/>
  <c r="F28" s="1"/>
  <c r="C24"/>
  <c r="D24" s="1"/>
  <c r="E24" s="1"/>
  <c r="F24" s="1"/>
  <c r="C22"/>
  <c r="D22" s="1"/>
  <c r="E22" s="1"/>
  <c r="F22" s="1"/>
  <c r="C21"/>
  <c r="D21" s="1"/>
  <c r="E21" s="1"/>
  <c r="F21" s="1"/>
  <c r="G18"/>
  <c r="C17"/>
  <c r="D17" s="1"/>
  <c r="E17" s="1"/>
  <c r="F17" s="1"/>
  <c r="C16"/>
  <c r="C39" s="1"/>
  <c r="D39" s="1"/>
  <c r="E39" s="1"/>
  <c r="C15"/>
  <c r="D15" s="1"/>
  <c r="E15" s="1"/>
  <c r="F15" s="1"/>
  <c r="D14"/>
  <c r="E14" s="1"/>
  <c r="F14" s="1"/>
  <c r="C14"/>
  <c r="G11"/>
  <c r="C10"/>
  <c r="C40" s="1"/>
  <c r="D40" s="1"/>
  <c r="C8"/>
  <c r="D8" s="1"/>
  <c r="E8" s="1"/>
  <c r="F8" s="1"/>
  <c r="C7"/>
  <c r="C37" s="1"/>
  <c r="C27" i="2"/>
  <c r="C29"/>
  <c r="C26"/>
  <c r="C30" i="1"/>
  <c r="C28" i="2" s="1"/>
  <c r="C18" i="5" l="1"/>
  <c r="D18" s="1"/>
  <c r="E18" s="1"/>
  <c r="D16"/>
  <c r="E16" s="1"/>
  <c r="F16" s="1"/>
  <c r="H29" i="1"/>
  <c r="F18" i="5"/>
  <c r="D37"/>
  <c r="E40"/>
  <c r="F40" s="1"/>
  <c r="C11"/>
  <c r="C25"/>
  <c r="D25" s="1"/>
  <c r="C32"/>
  <c r="D32" s="1"/>
  <c r="C38"/>
  <c r="D38" s="1"/>
  <c r="D7"/>
  <c r="E7" s="1"/>
  <c r="F7" s="1"/>
  <c r="D10"/>
  <c r="E10" s="1"/>
  <c r="F10" s="1"/>
  <c r="E38" l="1"/>
  <c r="F38" s="1"/>
  <c r="E25"/>
  <c r="F25" s="1"/>
  <c r="E37"/>
  <c r="F37"/>
  <c r="E32"/>
  <c r="F32" s="1"/>
  <c r="C34"/>
  <c r="D34" s="1"/>
  <c r="D11"/>
  <c r="C41"/>
  <c r="E11" l="1"/>
  <c r="F11" s="1"/>
  <c r="C44"/>
  <c r="D41"/>
  <c r="E34"/>
  <c r="F34" s="1"/>
  <c r="F39"/>
  <c r="E41" l="1"/>
  <c r="F41"/>
  <c r="F45" i="8" l="1"/>
  <c r="D45"/>
  <c r="E45" s="1"/>
  <c r="F47" i="4"/>
  <c r="F42"/>
  <c r="F37"/>
  <c r="F32"/>
  <c r="F11"/>
  <c r="F6"/>
  <c r="D47"/>
  <c r="E47" s="1"/>
  <c r="D42"/>
  <c r="E42" s="1"/>
  <c r="D37"/>
  <c r="E37" s="1"/>
  <c r="E33"/>
  <c r="D32"/>
  <c r="E32" s="1"/>
  <c r="D30"/>
  <c r="E30" s="1"/>
  <c r="F30" s="1"/>
  <c r="D11"/>
  <c r="E11" s="1"/>
  <c r="F43" i="3"/>
  <c r="F34"/>
  <c r="F13"/>
  <c r="F8"/>
  <c r="D43"/>
  <c r="E43" s="1"/>
  <c r="E34"/>
  <c r="D34"/>
  <c r="D13"/>
  <c r="E13" s="1"/>
  <c r="E8"/>
  <c r="D8"/>
  <c r="E6" i="4"/>
  <c r="D6"/>
  <c r="F54" i="1"/>
  <c r="F52"/>
  <c r="F51"/>
  <c r="F50"/>
  <c r="F49"/>
  <c r="F48"/>
  <c r="F47"/>
  <c r="F46"/>
  <c r="F45"/>
  <c r="F44"/>
  <c r="F43"/>
  <c r="F42"/>
  <c r="F41"/>
  <c r="F40"/>
  <c r="F39"/>
  <c r="F38"/>
  <c r="F37"/>
  <c r="D54"/>
  <c r="E54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1"/>
  <c r="E31" s="1"/>
  <c r="D28"/>
  <c r="E28" s="1"/>
  <c r="F46" i="2"/>
  <c r="F44"/>
  <c r="F43"/>
  <c r="F42"/>
  <c r="F41"/>
  <c r="F40"/>
  <c r="F39"/>
  <c r="F38"/>
  <c r="F37"/>
  <c r="F36"/>
  <c r="F35"/>
  <c r="D46"/>
  <c r="E46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29"/>
  <c r="E29" s="1"/>
  <c r="F29" l="1"/>
  <c r="F31" i="1"/>
  <c r="F28"/>
  <c r="C13" i="3" l="1"/>
  <c r="C11" i="2" s="1"/>
  <c r="C8" i="3"/>
  <c r="C6" i="2" s="1"/>
  <c r="C37" i="4"/>
  <c r="C28"/>
  <c r="D28" s="1"/>
  <c r="E28" s="1"/>
  <c r="F28" s="1"/>
  <c r="C54" i="8"/>
  <c r="C39" i="4" l="1"/>
  <c r="D39" s="1"/>
  <c r="E39" s="1"/>
  <c r="F39" s="1"/>
  <c r="D54" i="8"/>
  <c r="E54" s="1"/>
  <c r="F54" s="1"/>
  <c r="C8" i="1"/>
  <c r="D8" s="1"/>
  <c r="E8" s="1"/>
  <c r="F8" s="1"/>
  <c r="D6" i="2"/>
  <c r="E6" s="1"/>
  <c r="F6" s="1"/>
  <c r="C13" i="1"/>
  <c r="D13" s="1"/>
  <c r="E13" s="1"/>
  <c r="F13" s="1"/>
  <c r="D11" i="2"/>
  <c r="E11" s="1"/>
  <c r="F11" s="1"/>
  <c r="C69" i="8"/>
  <c r="D69" s="1"/>
  <c r="C13" i="4"/>
  <c r="D13" s="1"/>
  <c r="E13" s="1"/>
  <c r="F13" s="1"/>
  <c r="C40" i="8"/>
  <c r="D40" s="1"/>
  <c r="E40" s="1"/>
  <c r="F40" s="1"/>
  <c r="C49"/>
  <c r="D49" s="1"/>
  <c r="E49" s="1"/>
  <c r="F49" s="1"/>
  <c r="E69" l="1"/>
  <c r="F69" s="1"/>
  <c r="C14" i="3"/>
  <c r="D14" s="1"/>
  <c r="E14" s="1"/>
  <c r="F14" s="1"/>
  <c r="C46" i="8"/>
  <c r="D46" s="1"/>
  <c r="C41" i="4"/>
  <c r="D41" s="1"/>
  <c r="E41" s="1"/>
  <c r="F41" s="1"/>
  <c r="C67" i="8"/>
  <c r="D67" s="1"/>
  <c r="E46" l="1"/>
  <c r="F46" s="1"/>
  <c r="E67"/>
  <c r="F67" s="1"/>
  <c r="C12" i="2"/>
  <c r="D12" s="1"/>
  <c r="E12" s="1"/>
  <c r="F12" s="1"/>
  <c r="C26" i="8"/>
  <c r="D26" s="1"/>
  <c r="E26" s="1"/>
  <c r="F26" s="1"/>
  <c r="C14" i="1" l="1"/>
  <c r="D14" s="1"/>
  <c r="E14" s="1"/>
  <c r="F14" s="1"/>
  <c r="C25" i="8"/>
  <c r="C27"/>
  <c r="D27" s="1"/>
  <c r="E27" s="1"/>
  <c r="F27" s="1"/>
  <c r="F28" s="1"/>
  <c r="C24"/>
  <c r="D24" s="1"/>
  <c r="E24" s="1"/>
  <c r="F24" s="1"/>
  <c r="C21"/>
  <c r="C20"/>
  <c r="D20" s="1"/>
  <c r="E20" s="1"/>
  <c r="F20" s="1"/>
  <c r="C19"/>
  <c r="D19" s="1"/>
  <c r="E19" s="1"/>
  <c r="F19" s="1"/>
  <c r="C18"/>
  <c r="D18" s="1"/>
  <c r="E18" s="1"/>
  <c r="F18" s="1"/>
  <c r="C17"/>
  <c r="D17" s="1"/>
  <c r="E17" s="1"/>
  <c r="F17" s="1"/>
  <c r="C16"/>
  <c r="D16" s="1"/>
  <c r="E16" s="1"/>
  <c r="F16" s="1"/>
  <c r="C13"/>
  <c r="D13" s="1"/>
  <c r="E13" s="1"/>
  <c r="F13" s="1"/>
  <c r="C12"/>
  <c r="D12" s="1"/>
  <c r="E12" s="1"/>
  <c r="F12" s="1"/>
  <c r="C47" i="7"/>
  <c r="C45"/>
  <c r="C44"/>
  <c r="C43"/>
  <c r="D43" s="1"/>
  <c r="E43" s="1"/>
  <c r="F43" s="1"/>
  <c r="C42"/>
  <c r="C41"/>
  <c r="D41" s="1"/>
  <c r="E41" s="1"/>
  <c r="F41" s="1"/>
  <c r="C40"/>
  <c r="D40" s="1"/>
  <c r="E40" s="1"/>
  <c r="F40" s="1"/>
  <c r="C39"/>
  <c r="D39" s="1"/>
  <c r="E39" s="1"/>
  <c r="F39" s="1"/>
  <c r="C38"/>
  <c r="D38" s="1"/>
  <c r="E38" s="1"/>
  <c r="F38" s="1"/>
  <c r="C37"/>
  <c r="D37" s="1"/>
  <c r="E37" s="1"/>
  <c r="F37" s="1"/>
  <c r="C33"/>
  <c r="D33" s="1"/>
  <c r="E33" s="1"/>
  <c r="F33" s="1"/>
  <c r="C32"/>
  <c r="D32" s="1"/>
  <c r="E32" s="1"/>
  <c r="F32" s="1"/>
  <c r="C29"/>
  <c r="D29" s="1"/>
  <c r="E29" s="1"/>
  <c r="F29" s="1"/>
  <c r="C28"/>
  <c r="D28" s="1"/>
  <c r="E28" s="1"/>
  <c r="F28" s="1"/>
  <c r="C27"/>
  <c r="D27" s="1"/>
  <c r="E27" s="1"/>
  <c r="F27" s="1"/>
  <c r="C26"/>
  <c r="D26" s="1"/>
  <c r="E26" s="1"/>
  <c r="F26" s="1"/>
  <c r="C25"/>
  <c r="D25" s="1"/>
  <c r="E25" s="1"/>
  <c r="F25" s="1"/>
  <c r="C24"/>
  <c r="D24" s="1"/>
  <c r="E24" s="1"/>
  <c r="F24" s="1"/>
  <c r="C23"/>
  <c r="D23" s="1"/>
  <c r="E23" s="1"/>
  <c r="F23" s="1"/>
  <c r="C22"/>
  <c r="D22" s="1"/>
  <c r="E22" s="1"/>
  <c r="F22" s="1"/>
  <c r="C21"/>
  <c r="D21" s="1"/>
  <c r="E21" s="1"/>
  <c r="F21" s="1"/>
  <c r="C18"/>
  <c r="C17"/>
  <c r="D17" s="1"/>
  <c r="E17" s="1"/>
  <c r="F17" s="1"/>
  <c r="C16"/>
  <c r="C15"/>
  <c r="D15" s="1"/>
  <c r="E15" s="1"/>
  <c r="F15" s="1"/>
  <c r="C14"/>
  <c r="D14" s="1"/>
  <c r="E14" s="1"/>
  <c r="F14" s="1"/>
  <c r="C13"/>
  <c r="D13" s="1"/>
  <c r="E13" s="1"/>
  <c r="F13" s="1"/>
  <c r="C12"/>
  <c r="D12" s="1"/>
  <c r="E12" s="1"/>
  <c r="F12" s="1"/>
  <c r="C11"/>
  <c r="D11" s="1"/>
  <c r="E11" s="1"/>
  <c r="F11" s="1"/>
  <c r="C10"/>
  <c r="D10" s="1"/>
  <c r="E10" s="1"/>
  <c r="F10" s="1"/>
  <c r="C9"/>
  <c r="C8"/>
  <c r="D8" s="1"/>
  <c r="E8" s="1"/>
  <c r="F8" s="1"/>
  <c r="D47" l="1"/>
  <c r="E47" s="1"/>
  <c r="F30"/>
  <c r="F34"/>
  <c r="C28" i="8"/>
  <c r="D28" s="1"/>
  <c r="E28" s="1"/>
  <c r="C44" i="2"/>
  <c r="C52" i="1"/>
  <c r="C66" s="1"/>
  <c r="C68" s="1"/>
  <c r="I38"/>
  <c r="I39"/>
  <c r="I40"/>
  <c r="I41"/>
  <c r="I42"/>
  <c r="I43"/>
  <c r="I44"/>
  <c r="I45"/>
  <c r="I46"/>
  <c r="I47"/>
  <c r="I48"/>
  <c r="I49"/>
  <c r="I50"/>
  <c r="I51"/>
  <c r="I37"/>
  <c r="J66" i="8"/>
  <c r="F47" i="7" l="1"/>
  <c r="C58" i="2"/>
  <c r="C10" i="4"/>
  <c r="D10" s="1"/>
  <c r="E10" s="1"/>
  <c r="F10" s="1"/>
  <c r="J54" i="1"/>
  <c r="H47" i="2"/>
  <c r="H50" s="1"/>
  <c r="C30" i="7"/>
  <c r="D30" s="1"/>
  <c r="E30" s="1"/>
  <c r="C34"/>
  <c r="D34" s="1"/>
  <c r="E34" s="1"/>
  <c r="C46"/>
  <c r="D46" s="1"/>
  <c r="C19"/>
  <c r="D19" s="1"/>
  <c r="E19" l="1"/>
  <c r="F19" s="1"/>
  <c r="E46"/>
  <c r="F46" s="1"/>
  <c r="F48" s="1"/>
  <c r="C12" i="3"/>
  <c r="D12" s="1"/>
  <c r="E12" s="1"/>
  <c r="F12" s="1"/>
  <c r="C48" i="7"/>
  <c r="D48" s="1"/>
  <c r="E48" s="1"/>
  <c r="C10" i="2" l="1"/>
  <c r="D10" s="1"/>
  <c r="E10" s="1"/>
  <c r="F10" s="1"/>
  <c r="C12" i="1" l="1"/>
  <c r="D12" s="1"/>
  <c r="E12" s="1"/>
  <c r="F12" s="1"/>
  <c r="J62" i="8" l="1"/>
  <c r="C39" i="3" l="1"/>
  <c r="D39" s="1"/>
  <c r="E39" s="1"/>
  <c r="F39" s="1"/>
  <c r="C40" l="1"/>
  <c r="D40" s="1"/>
  <c r="E40" s="1"/>
  <c r="F40" s="1"/>
  <c r="C37" l="1"/>
  <c r="D37" s="1"/>
  <c r="E37" s="1"/>
  <c r="F37" s="1"/>
  <c r="H38" i="2" l="1"/>
  <c r="C30" i="3" l="1"/>
  <c r="D27" i="2" l="1"/>
  <c r="E27" s="1"/>
  <c r="F27" s="1"/>
  <c r="C29" i="3" l="1"/>
  <c r="D29" s="1"/>
  <c r="E29" s="1"/>
  <c r="F29" s="1"/>
  <c r="D29" i="1" l="1"/>
  <c r="I15" i="5"/>
  <c r="E29" i="1" l="1"/>
  <c r="D30"/>
  <c r="C27" i="4"/>
  <c r="D27" s="1"/>
  <c r="E27" s="1"/>
  <c r="F27" s="1"/>
  <c r="F29" i="1" l="1"/>
  <c r="E30"/>
  <c r="F30" s="1"/>
  <c r="C29" i="4"/>
  <c r="D29" l="1"/>
  <c r="E29" s="1"/>
  <c r="C26"/>
  <c r="D26" s="1"/>
  <c r="E26" s="1"/>
  <c r="F26" s="1"/>
  <c r="F29" l="1"/>
  <c r="C32"/>
  <c r="D26" i="2" l="1"/>
  <c r="E26" s="1"/>
  <c r="F26" s="1"/>
  <c r="C31" i="3"/>
  <c r="D31" s="1"/>
  <c r="E31" s="1"/>
  <c r="F31" s="1"/>
  <c r="C28" l="1"/>
  <c r="D28" s="1"/>
  <c r="E28" s="1"/>
  <c r="F28" s="1"/>
  <c r="C30" i="2"/>
  <c r="C32" l="1"/>
  <c r="D32" s="1"/>
  <c r="D30"/>
  <c r="C32" i="1"/>
  <c r="D32" s="1"/>
  <c r="C32" i="3"/>
  <c r="D32" s="1"/>
  <c r="E32" l="1"/>
  <c r="F32" s="1"/>
  <c r="E32" i="1"/>
  <c r="F32" s="1"/>
  <c r="E32" i="2"/>
  <c r="F32" s="1"/>
  <c r="E30"/>
  <c r="F30" s="1"/>
  <c r="C8" i="8"/>
  <c r="D8" s="1"/>
  <c r="E8" s="1"/>
  <c r="F8" s="1"/>
  <c r="C7"/>
  <c r="D7" s="1"/>
  <c r="E7" s="1"/>
  <c r="F7" s="1"/>
  <c r="C6"/>
  <c r="D6" s="1"/>
  <c r="E6" s="1"/>
  <c r="F6" s="1"/>
  <c r="F9" l="1"/>
  <c r="C12" i="4"/>
  <c r="D12" s="1"/>
  <c r="E12" s="1"/>
  <c r="F12" s="1"/>
  <c r="C9"/>
  <c r="D9" s="1"/>
  <c r="E9" s="1"/>
  <c r="F9" s="1"/>
  <c r="C8"/>
  <c r="D8" s="1"/>
  <c r="E8" s="1"/>
  <c r="F8" s="1"/>
  <c r="F14" s="1"/>
  <c r="C9" i="8"/>
  <c r="D9" s="1"/>
  <c r="E9" s="1"/>
  <c r="C15" i="3" l="1"/>
  <c r="D15" s="1"/>
  <c r="E15" s="1"/>
  <c r="F15" s="1"/>
  <c r="C11"/>
  <c r="D11" s="1"/>
  <c r="E11" s="1"/>
  <c r="F11" s="1"/>
  <c r="C10"/>
  <c r="D10" s="1"/>
  <c r="E10" s="1"/>
  <c r="F10" s="1"/>
  <c r="C14" i="4"/>
  <c r="F16" i="3" l="1"/>
  <c r="C16" i="4"/>
  <c r="D14"/>
  <c r="E14" s="1"/>
  <c r="C13" i="2"/>
  <c r="D13" s="1"/>
  <c r="E13" s="1"/>
  <c r="F13" s="1"/>
  <c r="C9"/>
  <c r="D9" s="1"/>
  <c r="E9" s="1"/>
  <c r="F9" s="1"/>
  <c r="C8"/>
  <c r="D8" s="1"/>
  <c r="E8" s="1"/>
  <c r="F8" s="1"/>
  <c r="C16" i="3"/>
  <c r="D34" i="4" l="1"/>
  <c r="D16"/>
  <c r="C18" i="3"/>
  <c r="D16"/>
  <c r="E16" s="1"/>
  <c r="F14" i="2"/>
  <c r="C15" i="1"/>
  <c r="D15" s="1"/>
  <c r="E15" s="1"/>
  <c r="F15" s="1"/>
  <c r="C11"/>
  <c r="D11" s="1"/>
  <c r="E11" s="1"/>
  <c r="F11" s="1"/>
  <c r="C10"/>
  <c r="D10" s="1"/>
  <c r="E10" s="1"/>
  <c r="F10" s="1"/>
  <c r="F16" s="1"/>
  <c r="C14" i="2"/>
  <c r="D14" s="1"/>
  <c r="E14" s="1"/>
  <c r="I17" i="3" l="1"/>
  <c r="I18" s="1"/>
  <c r="D18"/>
  <c r="E34" i="4"/>
  <c r="F34" s="1"/>
  <c r="E16"/>
  <c r="F16" s="1"/>
  <c r="C16" i="2"/>
  <c r="D16" s="1"/>
  <c r="H12"/>
  <c r="C16" i="1"/>
  <c r="D16" s="1"/>
  <c r="E16" s="1"/>
  <c r="E18" i="3" l="1"/>
  <c r="F18" s="1"/>
  <c r="E16" i="2"/>
  <c r="F16" s="1"/>
  <c r="C18" i="1"/>
  <c r="D18" s="1"/>
  <c r="E18" l="1"/>
  <c r="F18" s="1"/>
  <c r="C48" i="8"/>
  <c r="D48" s="1"/>
  <c r="E48" s="1"/>
  <c r="F48" s="1"/>
  <c r="C38" i="4" l="1"/>
  <c r="D38" s="1"/>
  <c r="E38" s="1"/>
  <c r="F38" s="1"/>
  <c r="C63" i="8"/>
  <c r="D63" s="1"/>
  <c r="C66"/>
  <c r="D66" s="1"/>
  <c r="E66" l="1"/>
  <c r="F66" s="1"/>
  <c r="E63"/>
  <c r="F63" s="1"/>
  <c r="C76"/>
  <c r="H47" l="1"/>
  <c r="I43" i="4"/>
  <c r="I44" s="1"/>
  <c r="C38" i="3" l="1"/>
  <c r="D38" s="1"/>
  <c r="E38" s="1"/>
  <c r="F38" s="1"/>
  <c r="F41" s="1"/>
  <c r="C41" l="1"/>
  <c r="D41" s="1"/>
  <c r="E41" s="1"/>
  <c r="H52" i="1" l="1"/>
  <c r="H55" s="1"/>
  <c r="H44" i="2"/>
  <c r="H41" s="1"/>
  <c r="I17" i="4" l="1"/>
</calcChain>
</file>

<file path=xl/comments1.xml><?xml version="1.0" encoding="utf-8"?>
<comments xmlns="http://schemas.openxmlformats.org/spreadsheetml/2006/main">
  <authors>
    <author>Mustafa</author>
  </authors>
  <commentList>
    <comment ref="G14" authorId="0">
      <text>
        <r>
          <rPr>
            <sz val="9"/>
            <color indexed="81"/>
            <rFont val="宋体"/>
            <charset val="134"/>
          </rPr>
          <t xml:space="preserve">Mustafa:
Misc Palliatives from FGN
Determine if Classification is appropriate </t>
        </r>
      </text>
    </comment>
    <comment ref="L14" authorId="0">
      <text>
        <r>
          <rPr>
            <sz val="9"/>
            <color indexed="81"/>
            <rFont val="宋体"/>
            <charset val="134"/>
          </rPr>
          <t>Mustafa:
No description fits this. Clarification required.</t>
        </r>
      </text>
    </comment>
    <comment ref="G15" authorId="0">
      <text>
        <r>
          <rPr>
            <sz val="9"/>
            <color indexed="81"/>
            <rFont val="宋体"/>
            <charset val="134"/>
          </rPr>
          <t>Mustafa:
This is an UNKNOWN Classification consider review.</t>
        </r>
      </text>
    </comment>
  </commentList>
</comments>
</file>

<file path=xl/comments2.xml><?xml version="1.0" encoding="utf-8"?>
<comments xmlns="http://schemas.openxmlformats.org/spreadsheetml/2006/main">
  <authors>
    <author>Mustafa</author>
  </authors>
  <commentList>
    <comment ref="G12" authorId="0">
      <text>
        <r>
          <rPr>
            <sz val="9"/>
            <color indexed="81"/>
            <rFont val="宋体"/>
            <charset val="134"/>
          </rPr>
          <t>Mustafa:
Special Fund N12.83bill
Misc N2,701,859,000
Classification is not in Format</t>
        </r>
      </text>
    </comment>
  </commentList>
</comments>
</file>

<file path=xl/comments3.xml><?xml version="1.0" encoding="utf-8"?>
<comments xmlns="http://schemas.openxmlformats.org/spreadsheetml/2006/main">
  <authors>
    <author>Mustafa</author>
  </authors>
  <commentList>
    <comment ref="C31" authorId="0">
      <text>
        <r>
          <rPr>
            <sz val="9"/>
            <color indexed="81"/>
            <rFont val="宋体"/>
            <charset val="134"/>
          </rPr>
          <t xml:space="preserve">Mustafa:
Loan Repayment of N123,568,000 is included in this figure. Justification required.
</t>
        </r>
      </text>
    </comment>
  </commentList>
</comments>
</file>

<file path=xl/comments4.xml><?xml version="1.0" encoding="utf-8"?>
<comments xmlns="http://schemas.openxmlformats.org/spreadsheetml/2006/main">
  <authors>
    <author>Mustafa</author>
  </authors>
  <commentList>
    <comment ref="C28" authorId="0">
      <text>
        <r>
          <rPr>
            <sz val="9"/>
            <color indexed="81"/>
            <rFont val="宋体"/>
            <charset val="134"/>
          </rPr>
          <t>Mustafa:
Pension &amp; Gratuity is non statutory is therefore not CRF Charge element? Review of description/clarification necessary</t>
        </r>
      </text>
    </comment>
    <comment ref="C29" authorId="0">
      <text>
        <r>
          <rPr>
            <sz val="9"/>
            <color indexed="81"/>
            <rFont val="宋体"/>
            <charset val="134"/>
          </rPr>
          <t xml:space="preserve">Mustafa:
Loan Repayment of N123,568,000 is included in this figure. Justification required.
</t>
        </r>
      </text>
    </comment>
  </commentList>
</comments>
</file>

<file path=xl/comments5.xml><?xml version="1.0" encoding="utf-8"?>
<comments xmlns="http://schemas.openxmlformats.org/spreadsheetml/2006/main">
  <authors>
    <author>Mustafa</author>
  </authors>
  <commentList>
    <comment ref="A65" authorId="0">
      <text>
        <r>
          <rPr>
            <b/>
            <sz val="9"/>
            <color indexed="81"/>
            <rFont val="Tahoma"/>
            <family val="2"/>
          </rPr>
          <t>Mustafa:</t>
        </r>
        <r>
          <rPr>
            <sz val="9"/>
            <color indexed="81"/>
            <rFont val="Tahoma"/>
            <family val="2"/>
          </rPr>
          <t xml:space="preserve">
This section is not in tandem with the heading - Paid to CRF. Discuss review!</t>
        </r>
      </text>
    </comment>
    <comment ref="R85" authorId="0">
      <text>
        <r>
          <rPr>
            <sz val="9"/>
            <color indexed="81"/>
            <rFont val="宋体"/>
            <charset val="134"/>
          </rPr>
          <t>Mustafa:
Federal share of Pension</t>
        </r>
      </text>
    </comment>
    <comment ref="C89" authorId="0">
      <text>
        <r>
          <rPr>
            <sz val="9"/>
            <color indexed="81"/>
            <rFont val="宋体"/>
            <charset val="134"/>
          </rPr>
          <t>Mustafa:
This described as Rent but appeared under Fines &amp; Fees?</t>
        </r>
      </text>
    </comment>
    <comment ref="R96" authorId="0">
      <text>
        <r>
          <rPr>
            <sz val="9"/>
            <color indexed="81"/>
            <rFont val="宋体"/>
            <charset val="134"/>
          </rPr>
          <t>Mustafa:
Judges Sal &amp; oberhead cost from FGN</t>
        </r>
      </text>
    </comment>
  </commentList>
</comments>
</file>

<file path=xl/sharedStrings.xml><?xml version="1.0" encoding="utf-8"?>
<sst xmlns="http://schemas.openxmlformats.org/spreadsheetml/2006/main" count="394" uniqueCount="236">
  <si>
    <t>BORNO STATE GOVERNMENT</t>
  </si>
  <si>
    <t>CONSOLIDATED CAPITAL BUDGET SUMMARY (MASTER BUDGET)</t>
  </si>
  <si>
    <t>BASED ON PROGRAMME</t>
  </si>
  <si>
    <t>S/NO</t>
  </si>
  <si>
    <t>DESCRIPTION</t>
  </si>
  <si>
    <t>N</t>
  </si>
  <si>
    <t>Opening Balance</t>
  </si>
  <si>
    <t>Receipts:</t>
  </si>
  <si>
    <t>Statutory Allocation</t>
  </si>
  <si>
    <t>Value Added Tax</t>
  </si>
  <si>
    <t>Independent Revenue</t>
  </si>
  <si>
    <t>Aid &amp; Grant</t>
  </si>
  <si>
    <t>Capital Receipts</t>
  </si>
  <si>
    <t>Special Fund</t>
  </si>
  <si>
    <t>Total Receipts</t>
  </si>
  <si>
    <t>Total Projected Funds Available</t>
  </si>
  <si>
    <t>Expenditure:</t>
  </si>
  <si>
    <t>A: Recurrent Debt</t>
  </si>
  <si>
    <t>CRF Charges - Public Debt Charges</t>
  </si>
  <si>
    <t>Internal Loans Repayment</t>
  </si>
  <si>
    <t>External Loan Repayment</t>
  </si>
  <si>
    <t>Total Recurrent Debt</t>
  </si>
  <si>
    <t>B: Recurrent Non-Debt:</t>
  </si>
  <si>
    <t>Personnel Cost</t>
  </si>
  <si>
    <t>CRF Charges - Statutory Office Holders' Salaries</t>
  </si>
  <si>
    <t>CRF Charges - Pensions &amp; Gratuities</t>
  </si>
  <si>
    <t>Overhead Costs</t>
  </si>
  <si>
    <t>Total Recurrent Non-Debt</t>
  </si>
  <si>
    <t>Total Recurrent Expenditure</t>
  </si>
  <si>
    <t>C: Capital Expenditure Based on Programmes</t>
  </si>
  <si>
    <t>Economic Empowerment Through Agriculture (General)</t>
  </si>
  <si>
    <t>Societal Re-orientation (General)</t>
  </si>
  <si>
    <t>Poverty Alleviation</t>
  </si>
  <si>
    <t>Improvements to Human Health (General)</t>
  </si>
  <si>
    <t>Enhancing Skills &amp; Knowledge (General)</t>
  </si>
  <si>
    <t>Housing &amp; Urban Development (General)</t>
  </si>
  <si>
    <t>Gender (General)</t>
  </si>
  <si>
    <t>Youth (General)</t>
  </si>
  <si>
    <t>Environmental Improvement (General)</t>
  </si>
  <si>
    <t>Water Resources &amp; Rural Development</t>
  </si>
  <si>
    <t>Information Communication &amp; Technology (General)</t>
  </si>
  <si>
    <t>Growing the Private Sector</t>
  </si>
  <si>
    <t>Reform of Government &amp; Governance (General)</t>
  </si>
  <si>
    <t>Power (General)</t>
  </si>
  <si>
    <t>Road (General)</t>
  </si>
  <si>
    <t>Total Capital Expenditure</t>
  </si>
  <si>
    <t>Total Expenditure (Budget Size)</t>
  </si>
  <si>
    <t>Budget Surplus/(Deficit)</t>
  </si>
  <si>
    <t>Financing of Deficit by Borrowing:</t>
  </si>
  <si>
    <t>Internal Loans</t>
  </si>
  <si>
    <t>External Loans</t>
  </si>
  <si>
    <t>Total Loans</t>
  </si>
  <si>
    <t>Closing Balance</t>
  </si>
  <si>
    <t>BASED ON FUNCTIONS</t>
  </si>
  <si>
    <t>C: Capital Expenditure Based on Functions:</t>
  </si>
  <si>
    <t>General Public Service</t>
  </si>
  <si>
    <t>Public Order &amp; Safety</t>
  </si>
  <si>
    <t>Economic Affairs</t>
  </si>
  <si>
    <t>Environmental Protection</t>
  </si>
  <si>
    <t>Housing &amp; Community Amenities</t>
  </si>
  <si>
    <t>Health</t>
  </si>
  <si>
    <t>Recreation, Culture &amp; Religion</t>
  </si>
  <si>
    <t>Education</t>
  </si>
  <si>
    <t>Social Protection</t>
  </si>
  <si>
    <t>BASED ON SECTORS</t>
  </si>
  <si>
    <t>C: Capital Expenditure Based on Sectors:</t>
  </si>
  <si>
    <t>Administrative Sector</t>
  </si>
  <si>
    <t>Economic Sector</t>
  </si>
  <si>
    <t>Law &amp; Justice Sector</t>
  </si>
  <si>
    <t>Social Sector</t>
  </si>
  <si>
    <t>SUMMARY OF TRANSFERS FROM CONSOLIDATED REVENUE FUND (CRF) TO CAPITAL DEVELOPMENT FUND (CDF)</t>
  </si>
  <si>
    <t>Statutory Allocation from FAAC</t>
  </si>
  <si>
    <t>Value Added Tax from FAAC</t>
  </si>
  <si>
    <t>Independent Revenue IGR</t>
  </si>
  <si>
    <t>Other Recurrent Receipts (Special Fund)</t>
  </si>
  <si>
    <t>Transfers to CDF (LINE 9-22)</t>
  </si>
  <si>
    <t>Estimated Capital Receipts:</t>
  </si>
  <si>
    <t xml:space="preserve">a. Opening Balance of CDF </t>
  </si>
  <si>
    <t>b. Transfers from CRF</t>
  </si>
  <si>
    <t>c. Internal Loans</t>
  </si>
  <si>
    <t>d. External Loans</t>
  </si>
  <si>
    <t>e. Aid &amp; Grants</t>
  </si>
  <si>
    <t>f. Other Capital Receipts</t>
  </si>
  <si>
    <t>Total Estimated Capital Receipts</t>
  </si>
  <si>
    <t>Estimated Capital Expenditure</t>
  </si>
  <si>
    <t>Total Budget Size</t>
  </si>
  <si>
    <t>Estimated Closing Balance</t>
  </si>
  <si>
    <t>ADMINISTRATIVE SECTOR</t>
  </si>
  <si>
    <t xml:space="preserve">Personnel Cost </t>
  </si>
  <si>
    <t>Overhead Cost</t>
  </si>
  <si>
    <t>Consolidated Revenue Fund Charges</t>
  </si>
  <si>
    <t>Capital Expenditure</t>
  </si>
  <si>
    <t>Administrative Sector Sub-Total</t>
  </si>
  <si>
    <t>O2</t>
  </si>
  <si>
    <t>ECONOMIC SECTOR</t>
  </si>
  <si>
    <t>Economic Sector Sub-Total</t>
  </si>
  <si>
    <t>O3</t>
  </si>
  <si>
    <t>LAW &amp; JUSTICE SECTOR</t>
  </si>
  <si>
    <t>Law &amp; Justice Sector Sub-Total</t>
  </si>
  <si>
    <t>O5</t>
  </si>
  <si>
    <t>SOCIAL SECTOR</t>
  </si>
  <si>
    <t>Social Sector Sub-Total</t>
  </si>
  <si>
    <t>Total Expenditure Based on Function/Sector</t>
  </si>
  <si>
    <t>Summary of Total Expenditure Based on Nature</t>
  </si>
  <si>
    <t>CODE</t>
  </si>
  <si>
    <t>Share of Statutory Allocation</t>
  </si>
  <si>
    <t>Share of VAT</t>
  </si>
  <si>
    <t xml:space="preserve">Share of Excess Crude </t>
  </si>
  <si>
    <t>Personal Income Tax</t>
  </si>
  <si>
    <t>Licences</t>
  </si>
  <si>
    <t>Mining Rents</t>
  </si>
  <si>
    <t>Royalties</t>
  </si>
  <si>
    <t>Fees</t>
  </si>
  <si>
    <t>Fines</t>
  </si>
  <si>
    <t>Sales</t>
  </si>
  <si>
    <t>Earnings</t>
  </si>
  <si>
    <t>Rent on Government Building</t>
  </si>
  <si>
    <t>Rent on Land and Others</t>
  </si>
  <si>
    <t>Interest Earned</t>
  </si>
  <si>
    <t>Independent Revenue - Sub Total</t>
  </si>
  <si>
    <t>OTHER REVENUE SOURCES</t>
  </si>
  <si>
    <t>Current Domestic Grant</t>
  </si>
  <si>
    <t>TOTAL REVENUE</t>
  </si>
  <si>
    <t>Governor's Office</t>
  </si>
  <si>
    <t>State Assembly</t>
  </si>
  <si>
    <t>O12300100100</t>
  </si>
  <si>
    <t xml:space="preserve">Ministry of Home Affairs, Information, &amp; Culture </t>
  </si>
  <si>
    <t>O12500100100</t>
  </si>
  <si>
    <t>Head of Service</t>
  </si>
  <si>
    <t>O14000100100</t>
  </si>
  <si>
    <t>Office of the Auditor General - State</t>
  </si>
  <si>
    <t>Office of the Auditor General - Local Govt.</t>
  </si>
  <si>
    <t>O14700100100</t>
  </si>
  <si>
    <t>Civil Service Commission</t>
  </si>
  <si>
    <t>Local Government Service Commission</t>
  </si>
  <si>
    <t>O14800100100</t>
  </si>
  <si>
    <t>State Independent Electoral Commission</t>
  </si>
  <si>
    <t>Ministry of Inter-Governmental Affairs &amp; Special Duties</t>
  </si>
  <si>
    <t>O21500100100</t>
  </si>
  <si>
    <t>Ministry of Agriculture &amp; Natural Resources</t>
  </si>
  <si>
    <t>O22000100100</t>
  </si>
  <si>
    <t>Ministry of Finance</t>
  </si>
  <si>
    <t>O22200100100</t>
  </si>
  <si>
    <t>Ministry of Trade, Investment, &amp; Tourism</t>
  </si>
  <si>
    <t>O23400100100</t>
  </si>
  <si>
    <t>Ministry of Works &amp; Transport</t>
  </si>
  <si>
    <t>O25200100100</t>
  </si>
  <si>
    <t>Ministry of Water Resources</t>
  </si>
  <si>
    <t>O25300100100</t>
  </si>
  <si>
    <t>Ministry of Housing &amp; Rural Electrification</t>
  </si>
  <si>
    <t>O26000100100</t>
  </si>
  <si>
    <t>Ministry of Land &amp; Survey</t>
  </si>
  <si>
    <t>Ministry of Budget &amp; Planning</t>
  </si>
  <si>
    <t>Ministry of Animal Resources &amp; Fisheries Development</t>
  </si>
  <si>
    <t>O31800100100</t>
  </si>
  <si>
    <t>Judicial Service Commission</t>
  </si>
  <si>
    <t>O32600100100</t>
  </si>
  <si>
    <t>Ministry of Justice</t>
  </si>
  <si>
    <t>O51300100100</t>
  </si>
  <si>
    <t>Ministry of  Poverty Alleviation &amp; Youth Empowerment</t>
  </si>
  <si>
    <t>O51400100100</t>
  </si>
  <si>
    <t>Ministry of Women Affairs &amp; Social Development</t>
  </si>
  <si>
    <t>O51700100100</t>
  </si>
  <si>
    <t>Ministry of Education</t>
  </si>
  <si>
    <t>O52100100100</t>
  </si>
  <si>
    <t>Ministry of Health</t>
  </si>
  <si>
    <t>O53500100100</t>
  </si>
  <si>
    <t>Ministry of Environmnet</t>
  </si>
  <si>
    <t>Ministry of Sports Development</t>
  </si>
  <si>
    <t>Ministry of Religious Affairs &amp; Special Education</t>
  </si>
  <si>
    <t>Ministry of Higher Education</t>
  </si>
  <si>
    <t>Total Independent Revenue</t>
  </si>
  <si>
    <t>ADMINISTRATION SECTOR</t>
  </si>
  <si>
    <t>O11100000000</t>
  </si>
  <si>
    <t>O11200000000</t>
  </si>
  <si>
    <t>Local Government Pensions Board</t>
  </si>
  <si>
    <t>GOVERNMENT SHARE OF FAAC (STATUTORY REVENUE)</t>
  </si>
  <si>
    <t>Share of Federation A/c Allocation -Sub Total</t>
  </si>
  <si>
    <t>INDEPENDENT REVENUE (IGR)</t>
  </si>
  <si>
    <t>Repayments - General</t>
  </si>
  <si>
    <t xml:space="preserve">Investment Income </t>
  </si>
  <si>
    <t>Reimbursement - General</t>
  </si>
  <si>
    <t>DOMESTIC AID</t>
  </si>
  <si>
    <t>Current Domestic Aids</t>
  </si>
  <si>
    <t>Capital Domestic Aids</t>
  </si>
  <si>
    <t>FOREIGN AID</t>
  </si>
  <si>
    <t>Current Foreign Aid</t>
  </si>
  <si>
    <t>Capital Foreign Aid</t>
  </si>
  <si>
    <t>DOMESTIC GRANTS</t>
  </si>
  <si>
    <t>Capital Domestic Grant</t>
  </si>
  <si>
    <t>FOREIGN GRANTS</t>
  </si>
  <si>
    <t>Current Foreign Grant</t>
  </si>
  <si>
    <t>Capital Foreign Grant</t>
  </si>
  <si>
    <t>CAPITAL DEVLOPMENT (CDF) RECEIPTS</t>
  </si>
  <si>
    <t>Transfer from CRF to CDF</t>
  </si>
  <si>
    <t>Other Capital Receipts to CDF</t>
  </si>
  <si>
    <t>Sale of Fixed Assets</t>
  </si>
  <si>
    <t>LOANS/BORROWINGS RECEIPTS</t>
  </si>
  <si>
    <t>Domestic Borrowings/Loans Receipts</t>
  </si>
  <si>
    <t>Domestic Loans/Borrowings from Financial Institutions</t>
  </si>
  <si>
    <t>Domestic Loans/Borrowings from other Government Entities</t>
  </si>
  <si>
    <t>Domestic Loans/Borrowings from Other Entities/Organisations</t>
  </si>
  <si>
    <t>International Loans/Borrowings Receipts</t>
  </si>
  <si>
    <t>International Loans/Borrowings from Financial Institutions</t>
  </si>
  <si>
    <t>International Loans/Borrowings from other Government Entities</t>
  </si>
  <si>
    <t>International Loans/Borrowings from Other Entities/Organisations</t>
  </si>
  <si>
    <t>CAPITAL DEVELOPMENT FUND (CDF) RECEIPTS</t>
  </si>
  <si>
    <t xml:space="preserve">Trasfer from CRF to CDF </t>
  </si>
  <si>
    <t>Domestic Loans/Borrowings Receipts</t>
  </si>
  <si>
    <t>Domestic Laons from Financial Institutions</t>
  </si>
  <si>
    <t>Domestic Laons from Other Govt Entities</t>
  </si>
  <si>
    <t>Domestic Loans from Other Entities</t>
  </si>
  <si>
    <t>International Loans from Financial Institutions</t>
  </si>
  <si>
    <t>Internation Loans from Other Government Entities</t>
  </si>
  <si>
    <t>International Loans from Other Entities</t>
  </si>
  <si>
    <t>BUDGET 2017</t>
  </si>
  <si>
    <t>BUDGET             2017</t>
  </si>
  <si>
    <t>BOARDS AND PARASTATALS REVENUE</t>
  </si>
  <si>
    <t>Other Capital Receipts</t>
  </si>
  <si>
    <t xml:space="preserve">TOTAL </t>
  </si>
  <si>
    <t>Boards and Parastals</t>
  </si>
  <si>
    <t>Other Capital Receipts (Loan)</t>
  </si>
  <si>
    <t>CONSOLIDATED CAPITAL BUDGET SUMMARY  (MASTER BUDGET)</t>
  </si>
  <si>
    <t>2017 BUDGET</t>
  </si>
  <si>
    <t>SUMMARY OF BUDGETED EXPENDITURE BY SECTOR (2017 - 2019)</t>
  </si>
  <si>
    <t>2017 REVENUE BUDGET</t>
  </si>
  <si>
    <t>SUMMARY OF TOTAL REVENUE BUDGET BY SECTOR 2017 - 2019</t>
  </si>
  <si>
    <t xml:space="preserve"> REVENUE BUDGET BASED ON NATURE (PAID TO CRF) 2017 - 2018</t>
  </si>
  <si>
    <t>CONSOLIDATED CAPITAL BUDGET SUMMARY 2017 (MASTER BUDGET)</t>
  </si>
  <si>
    <t>APPROVED BUDGET  / Virement Warrant          2016</t>
  </si>
  <si>
    <t>Ministry for Local Govt &amp; Emirate Affairs</t>
  </si>
  <si>
    <t>Domestic Aids</t>
  </si>
  <si>
    <t>PROPSED ESTIMATE 2018</t>
  </si>
  <si>
    <t>PROPSED ESTIMATE 2019</t>
  </si>
  <si>
    <t>TOTAL 3 YEARS BUDGET</t>
  </si>
  <si>
    <t>BUDGET   / SUPPLEMENTARY          2016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</si>
</sst>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##,#00"/>
    <numFmt numFmtId="166" formatCode="_(* #,##0.0_);_(* \(#,##0.0\);_(* &quot;-&quot;?_);_(@_)"/>
    <numFmt numFmtId="167" formatCode="#,##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entury Gothic"/>
      <family val="2"/>
      <charset val="134"/>
    </font>
    <font>
      <sz val="11"/>
      <color indexed="8"/>
      <name val="Cambria"/>
      <family val="1"/>
      <charset val="134"/>
    </font>
    <font>
      <sz val="11"/>
      <color indexed="8"/>
      <name val="Century Gothic"/>
      <family val="2"/>
      <charset val="134"/>
    </font>
    <font>
      <b/>
      <sz val="10"/>
      <name val="Arial"/>
      <family val="2"/>
      <charset val="134"/>
    </font>
    <font>
      <sz val="11"/>
      <name val="Century Gothic"/>
      <family val="2"/>
      <charset val="134"/>
    </font>
    <font>
      <sz val="11"/>
      <name val="Tw Cen MT"/>
      <family val="2"/>
      <charset val="134"/>
    </font>
    <font>
      <sz val="9"/>
      <color indexed="81"/>
      <name val="宋体"/>
      <charset val="134"/>
    </font>
    <font>
      <b/>
      <sz val="11"/>
      <color indexed="8"/>
      <name val="Century Gothic"/>
      <family val="2"/>
    </font>
    <font>
      <b/>
      <sz val="10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10"/>
      <color indexed="8"/>
      <name val="Century Gothic"/>
      <family val="2"/>
      <charset val="134"/>
    </font>
    <font>
      <b/>
      <u/>
      <sz val="11"/>
      <color indexed="8"/>
      <name val="Century Gothic"/>
      <family val="2"/>
      <charset val="134"/>
    </font>
    <font>
      <b/>
      <u val="double"/>
      <sz val="11"/>
      <color indexed="8"/>
      <name val="Century Gothic"/>
      <family val="2"/>
      <charset val="134"/>
    </font>
    <font>
      <u val="singleAccounting"/>
      <sz val="11"/>
      <color indexed="8"/>
      <name val="Century Gothic"/>
      <family val="2"/>
      <charset val="134"/>
    </font>
    <font>
      <b/>
      <sz val="12"/>
      <color indexed="8"/>
      <name val="Century Gothic"/>
      <family val="2"/>
      <charset val="134"/>
    </font>
    <font>
      <sz val="12"/>
      <color indexed="8"/>
      <name val="Century Gothic"/>
      <family val="2"/>
      <charset val="134"/>
    </font>
    <font>
      <b/>
      <u val="doubleAccounting"/>
      <sz val="12"/>
      <color indexed="8"/>
      <name val="Century Gothic"/>
      <family val="2"/>
      <charset val="134"/>
    </font>
    <font>
      <sz val="10"/>
      <name val="Century Gothic"/>
      <family val="2"/>
      <charset val="134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1"/>
      <color indexed="8"/>
      <name val="Century Gothic"/>
      <family val="2"/>
    </font>
    <font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"/>
      <name val="Century Gothic"/>
      <family val="2"/>
    </font>
    <font>
      <b/>
      <u/>
      <sz val="11"/>
      <color indexed="8"/>
      <name val="Century Gothic"/>
      <family val="2"/>
    </font>
    <font>
      <sz val="11"/>
      <color indexed="8"/>
      <name val="Calibri"/>
      <family val="2"/>
      <charset val="134"/>
    </font>
    <font>
      <b/>
      <sz val="11"/>
      <color theme="1"/>
      <name val="Calibri"/>
      <family val="2"/>
      <scheme val="minor"/>
    </font>
    <font>
      <b/>
      <u val="singleAccounting"/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/>
    <xf numFmtId="164" fontId="2" fillId="0" borderId="2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/>
    </xf>
    <xf numFmtId="164" fontId="2" fillId="0" borderId="2" xfId="0" applyNumberFormat="1" applyFont="1" applyBorder="1" applyAlignment="1"/>
    <xf numFmtId="0" fontId="4" fillId="0" borderId="2" xfId="0" applyFont="1" applyBorder="1" applyAlignment="1">
      <alignment wrapText="1"/>
    </xf>
    <xf numFmtId="3" fontId="4" fillId="0" borderId="2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164" fontId="4" fillId="0" borderId="2" xfId="0" applyNumberFormat="1" applyFont="1" applyBorder="1" applyAlignment="1"/>
    <xf numFmtId="164" fontId="4" fillId="0" borderId="2" xfId="1" applyNumberFormat="1" applyFont="1" applyBorder="1" applyAlignment="1"/>
    <xf numFmtId="0" fontId="3" fillId="0" borderId="0" xfId="0" applyFont="1" applyAlignment="1">
      <alignment horizontal="center"/>
    </xf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center"/>
    </xf>
    <xf numFmtId="0" fontId="7" fillId="2" borderId="0" xfId="0" applyFont="1" applyFill="1" applyBorder="1" applyAlignment="1"/>
    <xf numFmtId="3" fontId="2" fillId="0" borderId="2" xfId="0" applyNumberFormat="1" applyFont="1" applyBorder="1" applyAlignment="1"/>
    <xf numFmtId="0" fontId="7" fillId="0" borderId="0" xfId="0" applyFont="1" applyBorder="1" applyAlignment="1"/>
    <xf numFmtId="164" fontId="3" fillId="0" borderId="0" xfId="0" applyNumberFormat="1" applyFont="1" applyAlignment="1"/>
    <xf numFmtId="3" fontId="3" fillId="0" borderId="0" xfId="0" applyNumberFormat="1" applyFont="1" applyAlignment="1"/>
    <xf numFmtId="164" fontId="2" fillId="0" borderId="2" xfId="1" applyNumberFormat="1" applyFont="1" applyBorder="1" applyAlignment="1"/>
    <xf numFmtId="3" fontId="4" fillId="0" borderId="2" xfId="1" applyNumberFormat="1" applyFont="1" applyBorder="1" applyAlignment="1"/>
    <xf numFmtId="4" fontId="3" fillId="2" borderId="0" xfId="0" applyNumberFormat="1" applyFont="1" applyFill="1" applyAlignment="1"/>
    <xf numFmtId="3" fontId="3" fillId="0" borderId="0" xfId="1" applyNumberFormat="1" applyFont="1" applyAlignment="1"/>
    <xf numFmtId="164" fontId="3" fillId="0" borderId="0" xfId="1" applyNumberFormat="1" applyFont="1" applyAlignment="1"/>
    <xf numFmtId="164" fontId="4" fillId="0" borderId="2" xfId="1" applyNumberFormat="1" applyFont="1" applyFill="1" applyBorder="1" applyAlignment="1"/>
    <xf numFmtId="0" fontId="4" fillId="0" borderId="2" xfId="0" applyFont="1" applyFill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 applyAlignment="1">
      <alignment horizontal="center"/>
    </xf>
    <xf numFmtId="164" fontId="6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center"/>
    </xf>
    <xf numFmtId="0" fontId="6" fillId="2" borderId="0" xfId="0" applyFont="1" applyFill="1" applyBorder="1" applyAlignment="1"/>
    <xf numFmtId="0" fontId="6" fillId="0" borderId="0" xfId="0" applyFont="1" applyBorder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4" fontId="4" fillId="2" borderId="0" xfId="0" applyNumberFormat="1" applyFont="1" applyFill="1" applyAlignment="1"/>
    <xf numFmtId="3" fontId="4" fillId="0" borderId="0" xfId="1" applyNumberFormat="1" applyFont="1" applyAlignment="1"/>
    <xf numFmtId="164" fontId="4" fillId="0" borderId="0" xfId="1" applyNumberFormat="1" applyFont="1" applyAlignment="1"/>
    <xf numFmtId="0" fontId="3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164" fontId="7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2" fillId="0" borderId="2" xfId="0" applyFont="1" applyBorder="1" applyAlignment="1">
      <alignment wrapText="1"/>
    </xf>
    <xf numFmtId="0" fontId="16" fillId="0" borderId="0" xfId="0" applyFont="1" applyAlignment="1"/>
    <xf numFmtId="0" fontId="17" fillId="0" borderId="0" xfId="0" applyFont="1" applyAlignment="1"/>
    <xf numFmtId="0" fontId="17" fillId="0" borderId="1" xfId="0" applyFont="1" applyBorder="1" applyAlignment="1"/>
    <xf numFmtId="0" fontId="17" fillId="0" borderId="2" xfId="0" applyFont="1" applyBorder="1" applyAlignment="1"/>
    <xf numFmtId="3" fontId="17" fillId="0" borderId="0" xfId="0" applyNumberFormat="1" applyFont="1" applyAlignment="1"/>
    <xf numFmtId="3" fontId="17" fillId="0" borderId="2" xfId="0" applyNumberFormat="1" applyFont="1" applyBorder="1" applyAlignment="1"/>
    <xf numFmtId="3" fontId="16" fillId="0" borderId="2" xfId="0" applyNumberFormat="1" applyFont="1" applyBorder="1" applyAlignment="1"/>
    <xf numFmtId="164" fontId="17" fillId="0" borderId="2" xfId="0" applyNumberFormat="1" applyFont="1" applyBorder="1" applyAlignment="1"/>
    <xf numFmtId="164" fontId="17" fillId="0" borderId="0" xfId="0" applyNumberFormat="1" applyFont="1" applyAlignment="1"/>
    <xf numFmtId="0" fontId="17" fillId="0" borderId="2" xfId="0" applyFont="1" applyFill="1" applyBorder="1" applyAlignment="1"/>
    <xf numFmtId="164" fontId="17" fillId="0" borderId="2" xfId="0" applyNumberFormat="1" applyFont="1" applyFill="1" applyBorder="1" applyAlignment="1"/>
    <xf numFmtId="0" fontId="17" fillId="0" borderId="0" xfId="0" applyFont="1" applyFill="1" applyAlignment="1"/>
    <xf numFmtId="0" fontId="17" fillId="0" borderId="5" xfId="0" applyFont="1" applyBorder="1" applyAlignment="1"/>
    <xf numFmtId="3" fontId="17" fillId="0" borderId="0" xfId="0" applyNumberFormat="1" applyFont="1" applyFill="1" applyAlignment="1"/>
    <xf numFmtId="3" fontId="4" fillId="0" borderId="0" xfId="0" applyNumberFormat="1" applyFont="1" applyFill="1" applyAlignment="1"/>
    <xf numFmtId="164" fontId="19" fillId="0" borderId="0" xfId="1" applyNumberFormat="1" applyFont="1" applyFill="1" applyAlignment="1"/>
    <xf numFmtId="0" fontId="21" fillId="0" borderId="0" xfId="0" applyFont="1" applyAlignment="1"/>
    <xf numFmtId="0" fontId="20" fillId="0" borderId="1" xfId="0" applyFont="1" applyBorder="1" applyAlignment="1"/>
    <xf numFmtId="0" fontId="20" fillId="0" borderId="2" xfId="0" applyFont="1" applyBorder="1" applyAlignment="1"/>
    <xf numFmtId="0" fontId="9" fillId="0" borderId="2" xfId="0" applyFont="1" applyBorder="1" applyAlignment="1">
      <alignment horizontal="center" wrapText="1"/>
    </xf>
    <xf numFmtId="0" fontId="22" fillId="0" borderId="1" xfId="0" applyFont="1" applyBorder="1" applyAlignment="1"/>
    <xf numFmtId="0" fontId="22" fillId="0" borderId="2" xfId="0" applyFont="1" applyBorder="1" applyAlignment="1"/>
    <xf numFmtId="0" fontId="9" fillId="0" borderId="2" xfId="0" applyFont="1" applyBorder="1" applyAlignment="1">
      <alignment horizontal="center"/>
    </xf>
    <xf numFmtId="0" fontId="22" fillId="0" borderId="0" xfId="0" applyFont="1" applyAlignment="1"/>
    <xf numFmtId="165" fontId="9" fillId="0" borderId="1" xfId="0" applyNumberFormat="1" applyFont="1" applyBorder="1" applyAlignment="1"/>
    <xf numFmtId="0" fontId="9" fillId="0" borderId="2" xfId="0" applyFont="1" applyBorder="1" applyAlignment="1"/>
    <xf numFmtId="164" fontId="22" fillId="0" borderId="2" xfId="0" applyNumberFormat="1" applyFont="1" applyBorder="1" applyAlignment="1"/>
    <xf numFmtId="3" fontId="22" fillId="0" borderId="2" xfId="0" applyNumberFormat="1" applyFont="1" applyBorder="1" applyAlignment="1"/>
    <xf numFmtId="3" fontId="23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/>
    <xf numFmtId="1" fontId="22" fillId="0" borderId="1" xfId="0" applyNumberFormat="1" applyFont="1" applyBorder="1" applyAlignment="1"/>
    <xf numFmtId="3" fontId="23" fillId="0" borderId="2" xfId="0" applyNumberFormat="1" applyFont="1" applyFill="1" applyBorder="1" applyAlignment="1">
      <alignment horizontal="right"/>
    </xf>
    <xf numFmtId="0" fontId="0" fillId="0" borderId="0" xfId="0" applyAlignment="1"/>
    <xf numFmtId="0" fontId="21" fillId="0" borderId="1" xfId="0" applyFont="1" applyBorder="1" applyAlignment="1"/>
    <xf numFmtId="0" fontId="16" fillId="0" borderId="6" xfId="0" applyFont="1" applyBorder="1" applyAlignment="1"/>
    <xf numFmtId="164" fontId="18" fillId="0" borderId="6" xfId="0" applyNumberFormat="1" applyFont="1" applyBorder="1" applyAlignment="1"/>
    <xf numFmtId="164" fontId="17" fillId="0" borderId="0" xfId="1" applyNumberFormat="1" applyFont="1" applyFill="1" applyAlignment="1"/>
    <xf numFmtId="0" fontId="17" fillId="0" borderId="11" xfId="0" applyFont="1" applyBorder="1" applyAlignment="1"/>
    <xf numFmtId="0" fontId="17" fillId="0" borderId="9" xfId="0" applyFont="1" applyBorder="1" applyAlignment="1"/>
    <xf numFmtId="3" fontId="17" fillId="0" borderId="9" xfId="0" applyNumberFormat="1" applyFont="1" applyFill="1" applyBorder="1" applyAlignment="1"/>
    <xf numFmtId="0" fontId="17" fillId="0" borderId="0" xfId="0" applyFont="1" applyFill="1" applyAlignment="1">
      <alignment wrapText="1"/>
    </xf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/>
    <xf numFmtId="0" fontId="16" fillId="0" borderId="0" xfId="0" applyFont="1" applyFill="1" applyAlignment="1"/>
    <xf numFmtId="164" fontId="16" fillId="0" borderId="0" xfId="0" applyNumberFormat="1" applyFont="1" applyFill="1" applyAlignment="1"/>
    <xf numFmtId="3" fontId="16" fillId="0" borderId="0" xfId="0" applyNumberFormat="1" applyFont="1" applyFill="1" applyAlignment="1"/>
    <xf numFmtId="165" fontId="16" fillId="0" borderId="0" xfId="0" applyNumberFormat="1" applyFont="1" applyFill="1" applyAlignment="1"/>
    <xf numFmtId="1" fontId="17" fillId="0" borderId="0" xfId="0" applyNumberFormat="1" applyFont="1" applyFill="1" applyAlignment="1"/>
    <xf numFmtId="164" fontId="16" fillId="0" borderId="0" xfId="1" applyNumberFormat="1" applyFont="1" applyFill="1" applyAlignment="1"/>
    <xf numFmtId="3" fontId="10" fillId="0" borderId="10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/>
    <xf numFmtId="3" fontId="2" fillId="0" borderId="2" xfId="0" applyNumberFormat="1" applyFont="1" applyFill="1" applyBorder="1" applyAlignment="1"/>
    <xf numFmtId="3" fontId="4" fillId="0" borderId="2" xfId="1" applyNumberFormat="1" applyFont="1" applyFill="1" applyBorder="1" applyAlignment="1"/>
    <xf numFmtId="3" fontId="3" fillId="0" borderId="0" xfId="0" applyNumberFormat="1" applyFont="1" applyFill="1" applyAlignment="1"/>
    <xf numFmtId="3" fontId="4" fillId="2" borderId="0" xfId="0" applyNumberFormat="1" applyFont="1" applyFill="1" applyAlignment="1"/>
    <xf numFmtId="3" fontId="17" fillId="0" borderId="2" xfId="0" applyNumberFormat="1" applyFont="1" applyFill="1" applyBorder="1" applyAlignment="1"/>
    <xf numFmtId="166" fontId="3" fillId="0" borderId="0" xfId="0" applyNumberFormat="1" applyFont="1" applyAlignment="1"/>
    <xf numFmtId="166" fontId="4" fillId="0" borderId="0" xfId="0" applyNumberFormat="1" applyFont="1" applyAlignment="1"/>
    <xf numFmtId="164" fontId="2" fillId="0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164" fontId="2" fillId="0" borderId="2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3" fontId="6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/>
    <xf numFmtId="0" fontId="2" fillId="0" borderId="0" xfId="0" applyFont="1" applyFill="1" applyAlignment="1"/>
    <xf numFmtId="4" fontId="4" fillId="0" borderId="0" xfId="0" applyNumberFormat="1" applyFont="1" applyFill="1" applyAlignment="1"/>
    <xf numFmtId="0" fontId="4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13" fillId="0" borderId="2" xfId="0" applyNumberFormat="1" applyFont="1" applyFill="1" applyBorder="1" applyAlignment="1"/>
    <xf numFmtId="164" fontId="4" fillId="0" borderId="0" xfId="0" applyNumberFormat="1" applyFont="1" applyFill="1" applyAlignment="1"/>
    <xf numFmtId="0" fontId="2" fillId="0" borderId="2" xfId="0" applyFont="1" applyFill="1" applyBorder="1" applyAlignment="1">
      <alignment wrapText="1"/>
    </xf>
    <xf numFmtId="3" fontId="14" fillId="0" borderId="2" xfId="0" applyNumberFormat="1" applyFont="1" applyFill="1" applyBorder="1" applyAlignment="1"/>
    <xf numFmtId="164" fontId="15" fillId="0" borderId="2" xfId="0" applyNumberFormat="1" applyFont="1" applyFill="1" applyBorder="1" applyAlignment="1"/>
    <xf numFmtId="0" fontId="16" fillId="0" borderId="1" xfId="0" applyFont="1" applyFill="1" applyBorder="1" applyAlignment="1"/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/>
    </xf>
    <xf numFmtId="0" fontId="17" fillId="0" borderId="1" xfId="0" applyFont="1" applyFill="1" applyBorder="1" applyAlignment="1"/>
    <xf numFmtId="0" fontId="11" fillId="0" borderId="2" xfId="0" applyFont="1" applyFill="1" applyBorder="1" applyAlignment="1">
      <alignment wrapText="1"/>
    </xf>
    <xf numFmtId="3" fontId="16" fillId="0" borderId="2" xfId="0" applyNumberFormat="1" applyFont="1" applyFill="1" applyBorder="1" applyAlignment="1"/>
    <xf numFmtId="0" fontId="20" fillId="0" borderId="1" xfId="0" applyFont="1" applyFill="1" applyBorder="1" applyAlignment="1"/>
    <xf numFmtId="0" fontId="21" fillId="0" borderId="2" xfId="0" applyFont="1" applyFill="1" applyBorder="1" applyAlignment="1"/>
    <xf numFmtId="0" fontId="20" fillId="0" borderId="2" xfId="0" applyFont="1" applyFill="1" applyBorder="1" applyAlignment="1"/>
    <xf numFmtId="0" fontId="21" fillId="0" borderId="1" xfId="0" applyFont="1" applyFill="1" applyBorder="1" applyAlignment="1"/>
    <xf numFmtId="164" fontId="16" fillId="0" borderId="2" xfId="0" applyNumberFormat="1" applyFont="1" applyFill="1" applyBorder="1" applyAlignment="1">
      <alignment horizontal="center"/>
    </xf>
    <xf numFmtId="0" fontId="17" fillId="0" borderId="5" xfId="0" applyFont="1" applyFill="1" applyBorder="1" applyAlignment="1"/>
    <xf numFmtId="0" fontId="17" fillId="0" borderId="6" xfId="0" applyFont="1" applyFill="1" applyBorder="1" applyAlignment="1"/>
    <xf numFmtId="3" fontId="20" fillId="0" borderId="6" xfId="0" applyNumberFormat="1" applyFont="1" applyFill="1" applyBorder="1" applyAlignment="1"/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164" fontId="2" fillId="0" borderId="2" xfId="1" applyNumberFormat="1" applyFont="1" applyFill="1" applyBorder="1" applyAlignment="1"/>
    <xf numFmtId="3" fontId="3" fillId="0" borderId="0" xfId="1" applyNumberFormat="1" applyFont="1" applyFill="1" applyAlignment="1"/>
    <xf numFmtId="0" fontId="3" fillId="0" borderId="0" xfId="0" applyFont="1" applyFill="1" applyAlignment="1"/>
    <xf numFmtId="164" fontId="7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3" fontId="10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64" fontId="6" fillId="2" borderId="0" xfId="1" applyNumberFormat="1" applyFont="1" applyFill="1" applyBorder="1" applyAlignment="1">
      <alignment horizontal="right"/>
    </xf>
    <xf numFmtId="164" fontId="6" fillId="2" borderId="0" xfId="1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/>
    <xf numFmtId="3" fontId="27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43" fontId="4" fillId="0" borderId="2" xfId="2" applyFont="1" applyFill="1" applyBorder="1" applyAlignment="1"/>
    <xf numFmtId="167" fontId="14" fillId="0" borderId="2" xfId="0" applyNumberFormat="1" applyFont="1" applyFill="1" applyBorder="1" applyAlignment="1"/>
    <xf numFmtId="0" fontId="16" fillId="0" borderId="2" xfId="0" applyFont="1" applyBorder="1" applyAlignment="1"/>
    <xf numFmtId="43" fontId="3" fillId="0" borderId="0" xfId="0" applyNumberFormat="1" applyFont="1" applyFill="1" applyBorder="1" applyAlignment="1"/>
    <xf numFmtId="43" fontId="4" fillId="0" borderId="0" xfId="0" applyNumberFormat="1" applyFont="1" applyAlignment="1"/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7" fillId="2" borderId="0" xfId="1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/>
    <xf numFmtId="3" fontId="20" fillId="0" borderId="2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4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3" fontId="2" fillId="0" borderId="0" xfId="0" applyNumberFormat="1" applyFont="1" applyFill="1" applyBorder="1" applyAlignment="1"/>
    <xf numFmtId="164" fontId="2" fillId="0" borderId="0" xfId="0" applyNumberFormat="1" applyFont="1" applyBorder="1" applyAlignment="1"/>
    <xf numFmtId="164" fontId="4" fillId="0" borderId="0" xfId="1" applyNumberFormat="1" applyFont="1" applyBorder="1" applyAlignment="1"/>
    <xf numFmtId="164" fontId="2" fillId="0" borderId="0" xfId="1" applyNumberFormat="1" applyFont="1" applyBorder="1" applyAlignment="1"/>
    <xf numFmtId="3" fontId="4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164" fontId="2" fillId="0" borderId="2" xfId="1" applyNumberFormat="1" applyFont="1" applyFill="1" applyBorder="1" applyAlignment="1">
      <alignment horizontal="center" wrapText="1" shrinkToFit="1"/>
    </xf>
    <xf numFmtId="164" fontId="16" fillId="0" borderId="2" xfId="0" applyNumberFormat="1" applyFont="1" applyBorder="1" applyAlignment="1">
      <alignment horizontal="center" wrapText="1"/>
    </xf>
    <xf numFmtId="3" fontId="17" fillId="0" borderId="15" xfId="0" applyNumberFormat="1" applyFont="1" applyFill="1" applyBorder="1" applyAlignment="1"/>
    <xf numFmtId="164" fontId="2" fillId="0" borderId="2" xfId="2" applyNumberFormat="1" applyFont="1" applyBorder="1" applyAlignment="1">
      <alignment horizontal="center" wrapText="1"/>
    </xf>
    <xf numFmtId="164" fontId="2" fillId="0" borderId="2" xfId="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164" fontId="30" fillId="0" borderId="2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20" fillId="0" borderId="7" xfId="0" applyFont="1" applyBorder="1" applyAlignment="1"/>
    <xf numFmtId="0" fontId="29" fillId="0" borderId="8" xfId="0" applyFont="1" applyBorder="1" applyAlignment="1"/>
    <xf numFmtId="0" fontId="20" fillId="0" borderId="1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9" fillId="0" borderId="7" xfId="0" applyFont="1" applyBorder="1" applyAlignment="1"/>
    <xf numFmtId="0" fontId="0" fillId="0" borderId="8" xfId="0" applyBorder="1" applyAlignment="1"/>
    <xf numFmtId="0" fontId="26" fillId="0" borderId="7" xfId="0" applyFont="1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IPSAS%20RECURRENT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IPSAS%20CAPITAL%20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PSAS%202017%20REVENUE%20BUDGET%20-%20IPSAS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SUM BY SEC"/>
      <sheetName val="SUMMARY OF RECURRENT"/>
      <sheetName val="ALLOCATION "/>
      <sheetName val="MDAs Details"/>
      <sheetName val="%min. allocation"/>
    </sheetNames>
    <sheetDataSet>
      <sheetData sheetId="0">
        <row r="37">
          <cell r="C37">
            <v>47028972396.859482</v>
          </cell>
        </row>
        <row r="38">
          <cell r="C38">
            <v>12495351818.885515</v>
          </cell>
        </row>
        <row r="39">
          <cell r="C39">
            <v>133219341.675</v>
          </cell>
        </row>
        <row r="41">
          <cell r="C41">
            <v>183840489081.03998</v>
          </cell>
        </row>
      </sheetData>
      <sheetData sheetId="1">
        <row r="8">
          <cell r="C8">
            <v>10402947817.321997</v>
          </cell>
        </row>
        <row r="9">
          <cell r="C9">
            <v>5795308517.8100023</v>
          </cell>
        </row>
        <row r="14">
          <cell r="C14">
            <v>6385242619.4425697</v>
          </cell>
        </row>
        <row r="15">
          <cell r="C15">
            <v>2444105256.5999999</v>
          </cell>
        </row>
        <row r="16">
          <cell r="C16">
            <v>133219341.675</v>
          </cell>
        </row>
        <row r="20">
          <cell r="C20">
            <v>1290123602.1700001</v>
          </cell>
        </row>
        <row r="21">
          <cell r="C21">
            <v>390390589.50999999</v>
          </cell>
        </row>
        <row r="26">
          <cell r="C26">
            <v>28950658357.924919</v>
          </cell>
        </row>
        <row r="27">
          <cell r="C27">
            <v>3865547454.9655137</v>
          </cell>
        </row>
      </sheetData>
      <sheetData sheetId="2" refreshError="1"/>
      <sheetData sheetId="3">
        <row r="1986">
          <cell r="C1986">
            <v>187620511.27500001</v>
          </cell>
        </row>
        <row r="1987">
          <cell r="C1987">
            <v>0</v>
          </cell>
        </row>
        <row r="2048">
          <cell r="C2048">
            <v>5004721000</v>
          </cell>
        </row>
        <row r="2049">
          <cell r="C2049">
            <v>3199151000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-SUM BY SEC"/>
      <sheetName val="GH"/>
      <sheetName val="SSG"/>
      <sheetName val="SEMA"/>
      <sheetName val="BOSHA"/>
      <sheetName val="BOSHA COM"/>
      <sheetName val="AuG S"/>
      <sheetName val="AuG LG"/>
      <sheetName val="INT GOVTAL"/>
      <sheetName val="CSC"/>
      <sheetName val="LGSC"/>
      <sheetName val="LGPB"/>
      <sheetName val="MHIC"/>
      <sheetName val="BRTV"/>
      <sheetName val="GOVT PRINT"/>
      <sheetName val="BOSIEC(end of Admin)"/>
      <sheetName val="AGRIC"/>
      <sheetName val="BOSADP"/>
      <sheetName val="BOSAMA"/>
      <sheetName val="WORKS"/>
      <sheetName val="RRR"/>
      <sheetName val="BORMA"/>
      <sheetName val="BETC"/>
      <sheetName val="TRADE INV"/>
      <sheetName val="BOPLAS"/>
      <sheetName val="NEITAL SHOES"/>
      <sheetName val="WIRE&amp; NAIL"/>
      <sheetName val="kano park"/>
      <sheetName val="BIC"/>
      <sheetName val="BOSCO"/>
      <sheetName val="BSHOTELS"/>
      <sheetName val="MIH"/>
      <sheetName val="MOF"/>
      <sheetName val="BIR"/>
      <sheetName val="BUDGET"/>
      <sheetName val="LANDS"/>
      <sheetName val="URBAN PL"/>
      <sheetName val="WATER"/>
      <sheetName val="RURAL WATER"/>
      <sheetName val="HOUSING"/>
      <sheetName val="ANIMAL(end of Econ)"/>
      <sheetName val="MPA&amp;YE"/>
      <sheetName val="ENVIRON"/>
      <sheetName val="BOSEPA"/>
      <sheetName val="WOMEN"/>
      <sheetName val="SPORTS"/>
      <sheetName val="C. For ART CULTURE"/>
      <sheetName val="HEALTH"/>
      <sheetName val="Colle. of Health Tech"/>
      <sheetName val="Colle. of Nursing &amp; Midwifery"/>
      <sheetName val="pr. HEALTH care "/>
      <sheetName val="C. AID HIV"/>
      <sheetName val="EDUCATION"/>
      <sheetName val="MASS EDU"/>
      <sheetName val="NOMADIC"/>
      <sheetName val="SUBEB"/>
      <sheetName val="BSLB"/>
      <sheetName val="MOHE"/>
      <sheetName val="BSSB"/>
      <sheetName val="UNIV"/>
      <sheetName val="KICOE"/>
      <sheetName val="UIIECEST"/>
      <sheetName val="COE WAKA"/>
      <sheetName val="RAMAT"/>
      <sheetName val="CABS"/>
      <sheetName val="COA"/>
      <sheetName val="MOGOCOLIS"/>
      <sheetName val="SHIS"/>
      <sheetName val="MLG&amp;EA"/>
      <sheetName val="MORA&amp;SE"/>
      <sheetName val="PILGRIMS(end of Social) "/>
      <sheetName val="JUSTICE"/>
      <sheetName val="HIGH COURT"/>
      <sheetName val="SHARIA COURT"/>
      <sheetName val="AREA COURT"/>
      <sheetName val="JUDICIAL SERVICE COMMISION"/>
    </sheetNames>
    <sheetDataSet>
      <sheetData sheetId="0">
        <row r="8">
          <cell r="C8">
            <v>15712790195.599998</v>
          </cell>
        </row>
        <row r="10">
          <cell r="C10">
            <v>70297901689.619995</v>
          </cell>
        </row>
        <row r="13">
          <cell r="C13">
            <v>1502471457.5999999</v>
          </cell>
        </row>
        <row r="16">
          <cell r="C16">
            <v>36669782180.799995</v>
          </cell>
        </row>
        <row r="18">
          <cell r="C18">
            <v>124182945523.62</v>
          </cell>
        </row>
      </sheetData>
      <sheetData sheetId="1">
        <row r="31">
          <cell r="C31">
            <v>715253176.80000007</v>
          </cell>
        </row>
      </sheetData>
      <sheetData sheetId="2">
        <row r="38">
          <cell r="C38">
            <v>5415798070</v>
          </cell>
        </row>
      </sheetData>
      <sheetData sheetId="3"/>
      <sheetData sheetId="4">
        <row r="25">
          <cell r="C25">
            <v>1648000000</v>
          </cell>
        </row>
      </sheetData>
      <sheetData sheetId="5">
        <row r="36">
          <cell r="C36">
            <v>555977520</v>
          </cell>
        </row>
      </sheetData>
      <sheetData sheetId="6">
        <row r="46">
          <cell r="C46">
            <v>95037976.799999997</v>
          </cell>
        </row>
      </sheetData>
      <sheetData sheetId="7">
        <row r="57">
          <cell r="C57">
            <v>212654720</v>
          </cell>
        </row>
      </sheetData>
      <sheetData sheetId="8">
        <row r="54">
          <cell r="C54">
            <v>399592132</v>
          </cell>
        </row>
      </sheetData>
      <sheetData sheetId="9">
        <row r="53">
          <cell r="C53">
            <v>34003000</v>
          </cell>
        </row>
      </sheetData>
      <sheetData sheetId="10">
        <row r="45">
          <cell r="C45">
            <v>62540000</v>
          </cell>
        </row>
      </sheetData>
      <sheetData sheetId="11">
        <row r="55">
          <cell r="C55">
            <v>80573600</v>
          </cell>
        </row>
      </sheetData>
      <sheetData sheetId="12">
        <row r="55">
          <cell r="C55">
            <v>1019560000</v>
          </cell>
        </row>
      </sheetData>
      <sheetData sheetId="13">
        <row r="47">
          <cell r="C47">
            <v>760000000</v>
          </cell>
        </row>
      </sheetData>
      <sheetData sheetId="14">
        <row r="44">
          <cell r="C44">
            <v>700000000</v>
          </cell>
        </row>
      </sheetData>
      <sheetData sheetId="15">
        <row r="45">
          <cell r="C45">
            <v>1789000000</v>
          </cell>
        </row>
      </sheetData>
      <sheetData sheetId="16">
        <row r="73">
          <cell r="C73">
            <v>4171500000</v>
          </cell>
        </row>
      </sheetData>
      <sheetData sheetId="17">
        <row r="50">
          <cell r="C50">
            <v>236139000</v>
          </cell>
        </row>
      </sheetData>
      <sheetData sheetId="18">
        <row r="52">
          <cell r="C52">
            <v>1015597752</v>
          </cell>
        </row>
      </sheetData>
      <sheetData sheetId="19">
        <row r="68">
          <cell r="C68">
            <v>19005216800</v>
          </cell>
        </row>
      </sheetData>
      <sheetData sheetId="20">
        <row r="64">
          <cell r="C64">
            <v>12400880000</v>
          </cell>
        </row>
      </sheetData>
      <sheetData sheetId="21">
        <row r="48">
          <cell r="C48">
            <v>6560500000</v>
          </cell>
        </row>
      </sheetData>
      <sheetData sheetId="22">
        <row r="43">
          <cell r="C43">
            <v>550000000</v>
          </cell>
        </row>
      </sheetData>
      <sheetData sheetId="23">
        <row r="57">
          <cell r="C57">
            <v>1777917000</v>
          </cell>
        </row>
      </sheetData>
      <sheetData sheetId="24">
        <row r="50">
          <cell r="C50">
            <v>500000000</v>
          </cell>
        </row>
      </sheetData>
      <sheetData sheetId="25">
        <row r="49">
          <cell r="C49">
            <v>90000000</v>
          </cell>
        </row>
      </sheetData>
      <sheetData sheetId="26">
        <row r="48">
          <cell r="C48">
            <v>70000000</v>
          </cell>
        </row>
      </sheetData>
      <sheetData sheetId="27">
        <row r="54">
          <cell r="C54">
            <v>20000000</v>
          </cell>
        </row>
      </sheetData>
      <sheetData sheetId="28">
        <row r="43">
          <cell r="C43">
            <v>1532751000</v>
          </cell>
        </row>
      </sheetData>
      <sheetData sheetId="29">
        <row r="49">
          <cell r="C49">
            <v>80000000</v>
          </cell>
        </row>
      </sheetData>
      <sheetData sheetId="30">
        <row r="45">
          <cell r="C45">
            <v>177798876</v>
          </cell>
        </row>
      </sheetData>
      <sheetData sheetId="31">
        <row r="44">
          <cell r="C44">
            <v>140000000</v>
          </cell>
        </row>
      </sheetData>
      <sheetData sheetId="32">
        <row r="49">
          <cell r="C49">
            <v>2074324016.5</v>
          </cell>
        </row>
      </sheetData>
      <sheetData sheetId="33">
        <row r="48">
          <cell r="C48">
            <v>161021040</v>
          </cell>
        </row>
      </sheetData>
      <sheetData sheetId="34">
        <row r="50">
          <cell r="C50">
            <v>1902739000</v>
          </cell>
        </row>
      </sheetData>
      <sheetData sheetId="35">
        <row r="55">
          <cell r="C55">
            <v>1320710320</v>
          </cell>
        </row>
      </sheetData>
      <sheetData sheetId="36">
        <row r="54">
          <cell r="C54">
            <v>372642000</v>
          </cell>
        </row>
      </sheetData>
      <sheetData sheetId="37">
        <row r="52">
          <cell r="C52">
            <v>4766097600</v>
          </cell>
        </row>
      </sheetData>
      <sheetData sheetId="38">
        <row r="52">
          <cell r="C52">
            <v>2570800000</v>
          </cell>
        </row>
      </sheetData>
      <sheetData sheetId="39">
        <row r="53">
          <cell r="D53">
            <v>7794155024</v>
          </cell>
        </row>
      </sheetData>
      <sheetData sheetId="40"/>
      <sheetData sheetId="41">
        <row r="58">
          <cell r="D58">
            <v>5133720000</v>
          </cell>
        </row>
      </sheetData>
      <sheetData sheetId="42">
        <row r="54">
          <cell r="D54">
            <v>1880844601.2</v>
          </cell>
        </row>
      </sheetData>
      <sheetData sheetId="43">
        <row r="47">
          <cell r="D47">
            <v>1377840000</v>
          </cell>
        </row>
      </sheetData>
      <sheetData sheetId="44">
        <row r="54">
          <cell r="D54">
            <v>784913600</v>
          </cell>
        </row>
      </sheetData>
      <sheetData sheetId="45">
        <row r="51">
          <cell r="D51">
            <v>833966280</v>
          </cell>
        </row>
      </sheetData>
      <sheetData sheetId="46">
        <row r="51">
          <cell r="C51">
            <v>80110944</v>
          </cell>
        </row>
      </sheetData>
      <sheetData sheetId="47">
        <row r="54">
          <cell r="D54">
            <v>3614411400</v>
          </cell>
        </row>
      </sheetData>
      <sheetData sheetId="48">
        <row r="54">
          <cell r="D54">
            <v>515000000</v>
          </cell>
        </row>
      </sheetData>
      <sheetData sheetId="49">
        <row r="54">
          <cell r="D54">
            <v>515000000</v>
          </cell>
        </row>
      </sheetData>
      <sheetData sheetId="50">
        <row r="54">
          <cell r="D54">
            <v>3600000000</v>
          </cell>
        </row>
      </sheetData>
      <sheetData sheetId="51">
        <row r="55">
          <cell r="D55">
            <v>370800000</v>
          </cell>
        </row>
      </sheetData>
      <sheetData sheetId="52">
        <row r="84">
          <cell r="C84">
            <v>6093201084.3999996</v>
          </cell>
        </row>
      </sheetData>
      <sheetData sheetId="53">
        <row r="56">
          <cell r="D56">
            <v>370630916</v>
          </cell>
        </row>
      </sheetData>
      <sheetData sheetId="54">
        <row r="55">
          <cell r="D55">
            <v>20000000</v>
          </cell>
        </row>
      </sheetData>
      <sheetData sheetId="55">
        <row r="59">
          <cell r="C59">
            <v>2122000000</v>
          </cell>
        </row>
      </sheetData>
      <sheetData sheetId="56">
        <row r="54">
          <cell r="C54">
            <v>126813600</v>
          </cell>
        </row>
      </sheetData>
      <sheetData sheetId="57">
        <row r="46">
          <cell r="D46">
            <v>77597752</v>
          </cell>
        </row>
      </sheetData>
      <sheetData sheetId="58">
        <row r="51">
          <cell r="C51">
            <v>1276410800</v>
          </cell>
        </row>
      </sheetData>
      <sheetData sheetId="59">
        <row r="61">
          <cell r="D61">
            <v>2740703336</v>
          </cell>
        </row>
      </sheetData>
      <sheetData sheetId="60">
        <row r="51">
          <cell r="D51">
            <v>215913600</v>
          </cell>
        </row>
      </sheetData>
      <sheetData sheetId="61">
        <row r="55">
          <cell r="C55">
            <v>374850000</v>
          </cell>
        </row>
      </sheetData>
      <sheetData sheetId="62">
        <row r="55">
          <cell r="D55">
            <v>215913600</v>
          </cell>
        </row>
      </sheetData>
      <sheetData sheetId="63">
        <row r="61">
          <cell r="D61">
            <v>269892000</v>
          </cell>
        </row>
      </sheetData>
      <sheetData sheetId="64">
        <row r="45">
          <cell r="C45">
            <v>240000000</v>
          </cell>
        </row>
      </sheetData>
      <sheetData sheetId="65">
        <row r="57">
          <cell r="C57">
            <v>342000000</v>
          </cell>
        </row>
      </sheetData>
      <sheetData sheetId="66">
        <row r="52">
          <cell r="D52">
            <v>166793256</v>
          </cell>
        </row>
      </sheetData>
      <sheetData sheetId="67">
        <row r="46">
          <cell r="D46">
            <v>44478201.600000001</v>
          </cell>
        </row>
      </sheetData>
      <sheetData sheetId="68">
        <row r="51">
          <cell r="D51">
            <v>977984000</v>
          </cell>
        </row>
      </sheetData>
      <sheetData sheetId="69">
        <row r="50">
          <cell r="D50">
            <v>1778140667.2</v>
          </cell>
        </row>
      </sheetData>
      <sheetData sheetId="70">
        <row r="52">
          <cell r="D52">
            <v>721124000</v>
          </cell>
        </row>
      </sheetData>
      <sheetData sheetId="71">
        <row r="62">
          <cell r="D62">
            <v>834000000</v>
          </cell>
        </row>
      </sheetData>
      <sheetData sheetId="72">
        <row r="61">
          <cell r="D61">
            <v>249000000</v>
          </cell>
        </row>
      </sheetData>
      <sheetData sheetId="73">
        <row r="51">
          <cell r="C51">
            <v>98200000</v>
          </cell>
        </row>
      </sheetData>
      <sheetData sheetId="74">
        <row r="51">
          <cell r="C51">
            <v>58000000</v>
          </cell>
        </row>
      </sheetData>
      <sheetData sheetId="75">
        <row r="51">
          <cell r="C51">
            <v>52000000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 by Type-Nature"/>
      <sheetName val="SEC SUMM"/>
      <sheetName val="Nature-CRF"/>
      <sheetName val="DETAILED REV BUDGET"/>
    </sheetNames>
    <sheetDataSet>
      <sheetData sheetId="0" refreshError="1"/>
      <sheetData sheetId="1">
        <row r="8">
          <cell r="C8">
            <v>5391000</v>
          </cell>
        </row>
        <row r="9">
          <cell r="C9">
            <v>0</v>
          </cell>
        </row>
        <row r="10">
          <cell r="C10">
            <v>33570000</v>
          </cell>
        </row>
        <row r="11">
          <cell r="C11">
            <v>4412000</v>
          </cell>
        </row>
        <row r="12">
          <cell r="C12">
            <v>200000</v>
          </cell>
        </row>
        <row r="13">
          <cell r="C13">
            <v>333264000</v>
          </cell>
        </row>
        <row r="14">
          <cell r="C14">
            <v>102000</v>
          </cell>
        </row>
        <row r="15">
          <cell r="C15">
            <v>407892000</v>
          </cell>
        </row>
        <row r="17">
          <cell r="C17">
            <v>1004528000</v>
          </cell>
        </row>
        <row r="18">
          <cell r="C18">
            <v>0</v>
          </cell>
        </row>
        <row r="21">
          <cell r="C21">
            <v>1257388000</v>
          </cell>
        </row>
        <row r="22">
          <cell r="C22">
            <v>7015713000</v>
          </cell>
        </row>
        <row r="23">
          <cell r="C23">
            <v>352504000</v>
          </cell>
        </row>
        <row r="24">
          <cell r="C24">
            <v>2219102250</v>
          </cell>
        </row>
        <row r="25">
          <cell r="C25">
            <v>58426000</v>
          </cell>
        </row>
        <row r="26">
          <cell r="C26">
            <v>124294000</v>
          </cell>
        </row>
        <row r="27">
          <cell r="C27">
            <v>709785000</v>
          </cell>
        </row>
        <row r="28">
          <cell r="C28">
            <v>7015646000</v>
          </cell>
        </row>
        <row r="29">
          <cell r="C29">
            <v>315000</v>
          </cell>
        </row>
        <row r="30">
          <cell r="C30">
            <v>57415000</v>
          </cell>
        </row>
        <row r="33">
          <cell r="C33">
            <v>32000</v>
          </cell>
        </row>
        <row r="34">
          <cell r="C34">
            <v>540987000</v>
          </cell>
        </row>
        <row r="38">
          <cell r="C38">
            <v>890053000</v>
          </cell>
        </row>
        <row r="39">
          <cell r="C39">
            <v>1706000</v>
          </cell>
        </row>
        <row r="40">
          <cell r="C40">
            <v>132026000</v>
          </cell>
        </row>
        <row r="41">
          <cell r="C41">
            <v>13462000</v>
          </cell>
        </row>
        <row r="42">
          <cell r="C42">
            <v>66780000</v>
          </cell>
        </row>
        <row r="43">
          <cell r="C43" t="str">
            <v>-</v>
          </cell>
        </row>
        <row r="44">
          <cell r="C44">
            <v>150237000</v>
          </cell>
        </row>
        <row r="48">
          <cell r="C48">
            <v>6837042532</v>
          </cell>
        </row>
      </sheetData>
      <sheetData sheetId="2">
        <row r="6">
          <cell r="C6">
            <v>79132410507</v>
          </cell>
        </row>
        <row r="7">
          <cell r="C7">
            <v>19211069000</v>
          </cell>
        </row>
        <row r="8">
          <cell r="C8">
            <v>19320240000</v>
          </cell>
        </row>
        <row r="12">
          <cell r="C12">
            <v>6724137000</v>
          </cell>
        </row>
        <row r="13">
          <cell r="C13">
            <v>201215000</v>
          </cell>
        </row>
        <row r="16">
          <cell r="C16">
            <v>3381529250</v>
          </cell>
        </row>
        <row r="17">
          <cell r="C17">
            <v>20035000</v>
          </cell>
        </row>
        <row r="18">
          <cell r="C18">
            <v>4366231000</v>
          </cell>
        </row>
        <row r="19">
          <cell r="C19">
            <v>905942000</v>
          </cell>
        </row>
        <row r="20">
          <cell r="C20">
            <v>91321000</v>
          </cell>
        </row>
        <row r="24">
          <cell r="C24">
            <v>4398643000</v>
          </cell>
        </row>
        <row r="27">
          <cell r="C27">
            <v>6837042532</v>
          </cell>
        </row>
        <row r="40">
          <cell r="C40">
            <v>8401896372.6983604</v>
          </cell>
        </row>
        <row r="47">
          <cell r="C47">
            <v>87238448731</v>
          </cell>
        </row>
        <row r="48">
          <cell r="C48">
            <v>18542600420</v>
          </cell>
        </row>
        <row r="53">
          <cell r="C53">
            <v>10000000000</v>
          </cell>
        </row>
      </sheetData>
      <sheetData sheetId="3">
        <row r="87">
          <cell r="C87">
            <v>158981000</v>
          </cell>
        </row>
        <row r="549">
          <cell r="C549">
            <v>251287000</v>
          </cell>
        </row>
        <row r="844">
          <cell r="C844">
            <v>407880000</v>
          </cell>
        </row>
        <row r="890">
          <cell r="C890">
            <v>1004528000</v>
          </cell>
        </row>
        <row r="933">
          <cell r="C933">
            <v>333264000</v>
          </cell>
        </row>
        <row r="975">
          <cell r="C975">
            <v>150237000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view="pageBreakPreview" topLeftCell="A37" zoomScale="73" zoomScaleSheetLayoutView="73" workbookViewId="0">
      <selection activeCell="C28" sqref="C28:C31"/>
    </sheetView>
  </sheetViews>
  <sheetFormatPr defaultColWidth="9.140625" defaultRowHeight="14.25"/>
  <cols>
    <col min="1" max="1" width="6" style="16" customWidth="1"/>
    <col min="2" max="2" width="57.7109375" style="1" customWidth="1"/>
    <col min="3" max="6" width="20" style="1" customWidth="1"/>
    <col min="7" max="7" width="19.28515625" style="1" customWidth="1"/>
    <col min="8" max="8" width="20" style="1" customWidth="1"/>
    <col min="9" max="9" width="18.42578125" style="1" customWidth="1"/>
    <col min="10" max="10" width="23.7109375" style="1" customWidth="1"/>
    <col min="11" max="11" width="18.140625" style="1" customWidth="1"/>
    <col min="12" max="12" width="18" style="1" customWidth="1"/>
    <col min="13" max="13" width="15" style="1" customWidth="1"/>
    <col min="14" max="16384" width="9.140625" style="1"/>
  </cols>
  <sheetData>
    <row r="1" spans="1:13">
      <c r="A1" s="212" t="s">
        <v>0</v>
      </c>
      <c r="B1" s="212"/>
      <c r="C1" s="212"/>
      <c r="D1" s="212"/>
      <c r="E1" s="212"/>
      <c r="F1" s="212"/>
      <c r="G1" s="212"/>
      <c r="H1" s="182"/>
    </row>
    <row r="2" spans="1:13">
      <c r="A2" s="212" t="s">
        <v>1</v>
      </c>
      <c r="B2" s="212"/>
      <c r="C2" s="212"/>
      <c r="D2" s="212"/>
      <c r="E2" s="212"/>
      <c r="F2" s="212"/>
      <c r="G2" s="212"/>
      <c r="H2" s="182"/>
    </row>
    <row r="3" spans="1:13">
      <c r="A3" s="212" t="s">
        <v>2</v>
      </c>
      <c r="B3" s="212"/>
      <c r="C3" s="212"/>
      <c r="D3" s="212"/>
      <c r="E3" s="212"/>
      <c r="F3" s="212"/>
      <c r="G3" s="212"/>
      <c r="H3" s="182"/>
    </row>
    <row r="4" spans="1:13">
      <c r="A4" s="167"/>
      <c r="B4" s="167"/>
      <c r="C4" s="167"/>
      <c r="D4" s="201"/>
      <c r="E4" s="201"/>
      <c r="F4" s="201"/>
      <c r="G4" s="182"/>
      <c r="H4" s="182"/>
    </row>
    <row r="5" spans="1:13" ht="16.5">
      <c r="A5" s="168"/>
      <c r="B5" s="169"/>
      <c r="C5" s="169"/>
      <c r="D5" s="169"/>
      <c r="E5" s="169"/>
      <c r="F5" s="169"/>
      <c r="G5" s="169"/>
      <c r="H5" s="160"/>
    </row>
    <row r="6" spans="1:13" ht="71.25">
      <c r="A6" s="2" t="s">
        <v>3</v>
      </c>
      <c r="B6" s="6" t="s">
        <v>4</v>
      </c>
      <c r="C6" s="7" t="s">
        <v>216</v>
      </c>
      <c r="D6" s="205" t="s">
        <v>232</v>
      </c>
      <c r="E6" s="205" t="s">
        <v>233</v>
      </c>
      <c r="F6" s="7" t="s">
        <v>234</v>
      </c>
      <c r="G6" s="125" t="s">
        <v>229</v>
      </c>
      <c r="H6" s="183"/>
    </row>
    <row r="7" spans="1:13" ht="16.5">
      <c r="A7" s="5"/>
      <c r="B7" s="30"/>
      <c r="C7" s="115" t="s">
        <v>5</v>
      </c>
      <c r="D7" s="115"/>
      <c r="E7" s="115"/>
      <c r="F7" s="115"/>
      <c r="G7" s="115" t="s">
        <v>5</v>
      </c>
      <c r="H7" s="184"/>
    </row>
    <row r="8" spans="1:13" ht="16.5">
      <c r="A8" s="5">
        <v>1</v>
      </c>
      <c r="B8" s="116" t="s">
        <v>6</v>
      </c>
      <c r="C8" s="180">
        <f>SUM('MB FUNC'!C6)</f>
        <v>1500000000</v>
      </c>
      <c r="D8" s="180">
        <f>PRODUCT(C8,1.05)</f>
        <v>1575000000</v>
      </c>
      <c r="E8" s="180">
        <f>PRODUCT(D8,1.05)</f>
        <v>1653750000</v>
      </c>
      <c r="F8" s="180">
        <f>SUM(E8)</f>
        <v>1653750000</v>
      </c>
      <c r="G8" s="117">
        <v>250678507</v>
      </c>
      <c r="H8" s="185"/>
    </row>
    <row r="9" spans="1:13" ht="16.5">
      <c r="A9" s="5">
        <v>2</v>
      </c>
      <c r="B9" s="116" t="s">
        <v>7</v>
      </c>
      <c r="C9" s="120"/>
      <c r="D9" s="120"/>
      <c r="E9" s="120"/>
      <c r="F9" s="120"/>
      <c r="G9" s="30"/>
      <c r="H9" s="186"/>
      <c r="J9" s="12"/>
      <c r="K9" s="175"/>
      <c r="L9" s="175"/>
    </row>
    <row r="10" spans="1:13" ht="16.5">
      <c r="A10" s="5">
        <v>3</v>
      </c>
      <c r="B10" s="30" t="s">
        <v>8</v>
      </c>
      <c r="C10" s="120">
        <f>SUM('MB FUNC'!C8)</f>
        <v>79132410507</v>
      </c>
      <c r="D10" s="120">
        <f t="shared" ref="D10:E16" si="0">PRODUCT(C10,1.05)</f>
        <v>83089031032.350006</v>
      </c>
      <c r="E10" s="120">
        <f t="shared" si="0"/>
        <v>87243482583.967514</v>
      </c>
      <c r="F10" s="120">
        <f t="shared" ref="F10:F15" si="1">SUM(E10)</f>
        <v>87243482583.967514</v>
      </c>
      <c r="G10" s="119">
        <v>66391732106.249001</v>
      </c>
      <c r="H10" s="187"/>
      <c r="J10" s="12"/>
      <c r="K10" s="176"/>
      <c r="L10" s="176"/>
    </row>
    <row r="11" spans="1:13" ht="16.5">
      <c r="A11" s="5">
        <v>4</v>
      </c>
      <c r="B11" s="30" t="s">
        <v>9</v>
      </c>
      <c r="C11" s="120">
        <f>SUM('MB FUNC'!C9)</f>
        <v>19211069000</v>
      </c>
      <c r="D11" s="120">
        <f t="shared" si="0"/>
        <v>20171622450</v>
      </c>
      <c r="E11" s="120">
        <f t="shared" si="0"/>
        <v>21180203572.5</v>
      </c>
      <c r="F11" s="120">
        <f t="shared" si="1"/>
        <v>21180203572.5</v>
      </c>
      <c r="G11" s="119">
        <v>12211069400</v>
      </c>
      <c r="H11" s="187"/>
      <c r="J11" s="13"/>
      <c r="K11" s="176"/>
      <c r="L11" s="176"/>
    </row>
    <row r="12" spans="1:13" ht="16.5">
      <c r="A12" s="5">
        <v>5</v>
      </c>
      <c r="B12" s="30" t="s">
        <v>10</v>
      </c>
      <c r="C12" s="120">
        <f>SUM('MB FUNC'!C10)</f>
        <v>29232272782</v>
      </c>
      <c r="D12" s="120">
        <f t="shared" si="0"/>
        <v>30693886421.100002</v>
      </c>
      <c r="E12" s="120">
        <f t="shared" si="0"/>
        <v>32228580742.155003</v>
      </c>
      <c r="F12" s="120">
        <f t="shared" si="1"/>
        <v>32228580742.155003</v>
      </c>
      <c r="G12" s="107">
        <v>29624002634.705002</v>
      </c>
      <c r="H12" s="188"/>
      <c r="J12" s="12"/>
      <c r="K12" s="175"/>
      <c r="L12" s="175"/>
    </row>
    <row r="13" spans="1:13" ht="16.5">
      <c r="A13" s="5">
        <v>6</v>
      </c>
      <c r="B13" s="30" t="s">
        <v>11</v>
      </c>
      <c r="C13" s="120">
        <f>SUM('MB FUNC'!C11)</f>
        <v>25444496792.369385</v>
      </c>
      <c r="D13" s="120">
        <f t="shared" si="0"/>
        <v>26716721631.987854</v>
      </c>
      <c r="E13" s="120">
        <f t="shared" si="0"/>
        <v>28052557713.58725</v>
      </c>
      <c r="F13" s="120">
        <f t="shared" si="1"/>
        <v>28052557713.58725</v>
      </c>
      <c r="G13" s="120">
        <v>13260154863</v>
      </c>
      <c r="H13" s="189"/>
      <c r="J13" s="176"/>
      <c r="K13" s="176"/>
      <c r="L13" s="177"/>
      <c r="M13" s="16"/>
    </row>
    <row r="14" spans="1:13" ht="16.5">
      <c r="A14" s="5">
        <v>7</v>
      </c>
      <c r="B14" s="30" t="s">
        <v>218</v>
      </c>
      <c r="C14" s="120">
        <f>SUM('MB FUNC'!C12)</f>
        <v>10000000000</v>
      </c>
      <c r="D14" s="120">
        <f t="shared" si="0"/>
        <v>10500000000</v>
      </c>
      <c r="E14" s="120">
        <f t="shared" si="0"/>
        <v>11025000000</v>
      </c>
      <c r="F14" s="120">
        <f t="shared" si="1"/>
        <v>11025000000</v>
      </c>
      <c r="G14" s="29">
        <v>20717707669</v>
      </c>
      <c r="H14" s="190"/>
      <c r="I14" s="23"/>
      <c r="J14" s="19"/>
      <c r="K14" s="178"/>
      <c r="L14" s="179"/>
    </row>
    <row r="15" spans="1:13" ht="16.5">
      <c r="A15" s="5"/>
      <c r="B15" s="30" t="s">
        <v>13</v>
      </c>
      <c r="C15" s="120">
        <f>SUM('MB FUNC'!C13)</f>
        <v>19320240000</v>
      </c>
      <c r="D15" s="120">
        <f t="shared" si="0"/>
        <v>20286252000</v>
      </c>
      <c r="E15" s="120">
        <f t="shared" si="0"/>
        <v>21300564600</v>
      </c>
      <c r="F15" s="120">
        <f t="shared" si="1"/>
        <v>21300564600</v>
      </c>
      <c r="G15" s="109">
        <v>16900000000</v>
      </c>
      <c r="H15" s="191"/>
      <c r="J15" s="19"/>
      <c r="K15" s="17"/>
      <c r="L15" s="18"/>
    </row>
    <row r="16" spans="1:13" ht="16.5">
      <c r="A16" s="5">
        <v>8</v>
      </c>
      <c r="B16" s="116" t="s">
        <v>14</v>
      </c>
      <c r="C16" s="180">
        <f>SUM(C8:C15)</f>
        <v>183840489081.36938</v>
      </c>
      <c r="D16" s="180">
        <f t="shared" si="0"/>
        <v>193032513535.43787</v>
      </c>
      <c r="E16" s="180">
        <f t="shared" si="0"/>
        <v>202684139212.20978</v>
      </c>
      <c r="F16" s="180">
        <f>SUM(F10:F15)</f>
        <v>201030389212.20978</v>
      </c>
      <c r="G16" s="164">
        <v>159355345179.95398</v>
      </c>
      <c r="H16" s="192"/>
      <c r="K16" s="21"/>
    </row>
    <row r="17" spans="1:12" ht="16.5">
      <c r="A17" s="5"/>
      <c r="B17" s="30"/>
      <c r="C17" s="30"/>
      <c r="D17" s="30"/>
      <c r="E17" s="30"/>
      <c r="F17" s="30"/>
      <c r="G17" s="30"/>
      <c r="H17" s="186"/>
    </row>
    <row r="18" spans="1:12" ht="16.5">
      <c r="A18" s="5">
        <v>9</v>
      </c>
      <c r="B18" s="6" t="s">
        <v>15</v>
      </c>
      <c r="C18" s="180">
        <f>SUM(C16)</f>
        <v>183840489081.36938</v>
      </c>
      <c r="D18" s="180">
        <f>PRODUCT(C18,1.05)</f>
        <v>193032513535.43787</v>
      </c>
      <c r="E18" s="180">
        <f>PRODUCT(D18,1.05)</f>
        <v>202684139212.20978</v>
      </c>
      <c r="F18" s="180">
        <f>SUM(D18:E18)</f>
        <v>395716652747.64764</v>
      </c>
      <c r="G18" s="9">
        <v>159355345179.95398</v>
      </c>
      <c r="H18" s="193"/>
      <c r="J18" s="22"/>
      <c r="K18" s="23"/>
    </row>
    <row r="19" spans="1:12" ht="16.5">
      <c r="A19" s="5"/>
      <c r="B19" s="4"/>
      <c r="C19" s="4"/>
      <c r="D19" s="4"/>
      <c r="E19" s="4"/>
      <c r="F19" s="4"/>
      <c r="G19" s="4"/>
      <c r="H19" s="160"/>
      <c r="K19" s="22"/>
      <c r="L19" s="22"/>
    </row>
    <row r="20" spans="1:12" ht="16.5">
      <c r="A20" s="5">
        <v>10</v>
      </c>
      <c r="B20" s="6" t="s">
        <v>16</v>
      </c>
      <c r="C20" s="4"/>
      <c r="D20" s="4"/>
      <c r="E20" s="4"/>
      <c r="F20" s="4"/>
      <c r="G20" s="4"/>
      <c r="H20" s="160"/>
    </row>
    <row r="21" spans="1:12" ht="16.5">
      <c r="A21" s="5">
        <v>11</v>
      </c>
      <c r="B21" s="6" t="s">
        <v>17</v>
      </c>
      <c r="C21" s="4"/>
      <c r="D21" s="4"/>
      <c r="E21" s="4"/>
      <c r="F21" s="4"/>
      <c r="G21" s="4"/>
      <c r="H21" s="160"/>
      <c r="J21" s="23"/>
    </row>
    <row r="22" spans="1:12" ht="16.5">
      <c r="A22" s="5">
        <v>12</v>
      </c>
      <c r="B22" s="4" t="s">
        <v>18</v>
      </c>
      <c r="C22" s="15"/>
      <c r="D22" s="15"/>
      <c r="E22" s="15"/>
      <c r="F22" s="15"/>
      <c r="G22" s="15"/>
      <c r="H22" s="194"/>
      <c r="J22" s="22"/>
    </row>
    <row r="23" spans="1:12" ht="16.5">
      <c r="A23" s="5">
        <v>13</v>
      </c>
      <c r="B23" s="4" t="s">
        <v>19</v>
      </c>
      <c r="C23" s="15"/>
      <c r="D23" s="15"/>
      <c r="E23" s="15"/>
      <c r="F23" s="15"/>
      <c r="G23" s="15"/>
      <c r="H23" s="194"/>
      <c r="J23" s="22"/>
    </row>
    <row r="24" spans="1:12" ht="16.5">
      <c r="A24" s="5">
        <v>14</v>
      </c>
      <c r="B24" s="4" t="s">
        <v>20</v>
      </c>
      <c r="C24" s="15"/>
      <c r="D24" s="15"/>
      <c r="E24" s="15"/>
      <c r="F24" s="15"/>
      <c r="G24" s="15"/>
      <c r="H24" s="194"/>
      <c r="J24" s="22"/>
    </row>
    <row r="25" spans="1:12" ht="16.5">
      <c r="A25" s="5">
        <v>15</v>
      </c>
      <c r="B25" s="6" t="s">
        <v>21</v>
      </c>
      <c r="C25" s="24"/>
      <c r="D25" s="24"/>
      <c r="E25" s="24"/>
      <c r="F25" s="24"/>
      <c r="G25" s="24"/>
      <c r="H25" s="195"/>
    </row>
    <row r="26" spans="1:12" ht="16.5">
      <c r="A26" s="5"/>
      <c r="B26" s="4"/>
      <c r="C26" s="15"/>
      <c r="D26" s="15"/>
      <c r="E26" s="15"/>
      <c r="F26" s="15"/>
      <c r="G26" s="15"/>
      <c r="H26" s="194"/>
    </row>
    <row r="27" spans="1:12" ht="16.5">
      <c r="A27" s="5">
        <v>16</v>
      </c>
      <c r="B27" s="6" t="s">
        <v>22</v>
      </c>
      <c r="C27" s="15"/>
      <c r="D27" s="15"/>
      <c r="E27" s="15"/>
      <c r="F27" s="15"/>
      <c r="G27" s="15"/>
      <c r="H27" s="194"/>
    </row>
    <row r="28" spans="1:12" ht="16.5">
      <c r="A28" s="5">
        <v>17</v>
      </c>
      <c r="B28" s="4" t="s">
        <v>23</v>
      </c>
      <c r="C28" s="120">
        <v>38825100396.859482</v>
      </c>
      <c r="D28" s="120">
        <f>PRODUCT(C28,1.05)</f>
        <v>40766355416.702461</v>
      </c>
      <c r="E28" s="120">
        <f>PRODUCT(D28,1.05)</f>
        <v>42804673187.537582</v>
      </c>
      <c r="F28" s="120">
        <f>SUM(C28:E28)</f>
        <v>122396129001.09953</v>
      </c>
      <c r="G28" s="15">
        <v>40540141868.298798</v>
      </c>
      <c r="H28" s="194"/>
      <c r="I28" s="22"/>
    </row>
    <row r="29" spans="1:12" ht="16.5">
      <c r="A29" s="5">
        <v>18</v>
      </c>
      <c r="B29" s="10" t="s">
        <v>24</v>
      </c>
      <c r="C29" s="120">
        <v>133219342</v>
      </c>
      <c r="D29" s="120">
        <f>PRODUCT(C29,1.05)</f>
        <v>139880309.09999999</v>
      </c>
      <c r="E29" s="120">
        <f>PRODUCT(D29,1.05)</f>
        <v>146874324.55500001</v>
      </c>
      <c r="F29" s="120">
        <f>SUM(E29)</f>
        <v>146874324.55500001</v>
      </c>
      <c r="G29" s="25">
        <v>137339527.5</v>
      </c>
      <c r="H29" s="196">
        <f>SUM(C28-C30)</f>
        <v>30621228396.859482</v>
      </c>
      <c r="I29" s="22"/>
      <c r="J29" s="23"/>
    </row>
    <row r="30" spans="1:12" ht="16.5">
      <c r="A30" s="5">
        <v>19</v>
      </c>
      <c r="B30" s="30" t="s">
        <v>25</v>
      </c>
      <c r="C30" s="120">
        <f>SUM('[1]MDAs Details'!$C$2048:$C$2049)</f>
        <v>8203872000</v>
      </c>
      <c r="D30" s="120">
        <f>SUM(D29)</f>
        <v>139880309.09999999</v>
      </c>
      <c r="E30" s="120">
        <f>SUM(E29)</f>
        <v>146874324.55500001</v>
      </c>
      <c r="F30" s="120">
        <f>SUM(C30:E30)</f>
        <v>8490626633.6550007</v>
      </c>
      <c r="G30" s="29">
        <v>9487909202.2581997</v>
      </c>
      <c r="H30" s="190"/>
    </row>
    <row r="31" spans="1:12" ht="16.5">
      <c r="A31" s="5">
        <v>20</v>
      </c>
      <c r="B31" s="30" t="s">
        <v>26</v>
      </c>
      <c r="C31" s="120">
        <v>12495351818.885515</v>
      </c>
      <c r="D31" s="120">
        <f>PRODUCT(C31,1.05)</f>
        <v>13120119409.829792</v>
      </c>
      <c r="E31" s="120">
        <f>PRODUCT(D31,1.05)</f>
        <v>13776125380.321281</v>
      </c>
      <c r="F31" s="120">
        <f>SUM(C31:E31)</f>
        <v>39391596609.036591</v>
      </c>
      <c r="G31" s="29">
        <v>2252510532.1180019</v>
      </c>
      <c r="H31" s="190"/>
      <c r="I31" s="26"/>
      <c r="J31" s="23"/>
    </row>
    <row r="32" spans="1:12" ht="16.5">
      <c r="A32" s="5">
        <v>21</v>
      </c>
      <c r="B32" s="116" t="s">
        <v>27</v>
      </c>
      <c r="C32" s="180">
        <f>SUM(C28:C31)</f>
        <v>59657543557.744995</v>
      </c>
      <c r="D32" s="180">
        <f>PRODUCT(C32,1.05)</f>
        <v>62640420735.632248</v>
      </c>
      <c r="E32" s="180">
        <f>PRODUCT(D32,1.05)</f>
        <v>65772441772.413864</v>
      </c>
      <c r="F32" s="180">
        <f>SUM(D32:E32)</f>
        <v>128412862508.04611</v>
      </c>
      <c r="G32" s="150">
        <v>52417901130.175003</v>
      </c>
      <c r="H32" s="197"/>
      <c r="I32" s="23"/>
      <c r="J32" s="22"/>
    </row>
    <row r="33" spans="1:10" ht="16.5">
      <c r="A33" s="5"/>
      <c r="B33" s="4"/>
      <c r="C33" s="120"/>
      <c r="D33" s="120"/>
      <c r="E33" s="120"/>
      <c r="F33" s="120"/>
      <c r="G33" s="15"/>
      <c r="H33" s="194"/>
      <c r="I33" s="23"/>
      <c r="J33" s="23"/>
    </row>
    <row r="34" spans="1:10" ht="16.5">
      <c r="A34" s="5">
        <v>22</v>
      </c>
      <c r="B34" s="6" t="s">
        <v>28</v>
      </c>
      <c r="C34" s="120"/>
      <c r="D34" s="120"/>
      <c r="E34" s="120"/>
      <c r="F34" s="120"/>
      <c r="G34" s="24">
        <v>52417901130.175003</v>
      </c>
      <c r="H34" s="195"/>
      <c r="I34" s="27"/>
      <c r="J34" s="23"/>
    </row>
    <row r="35" spans="1:10" ht="16.5">
      <c r="A35" s="5"/>
      <c r="B35" s="4"/>
      <c r="C35" s="4"/>
      <c r="D35" s="4"/>
      <c r="E35" s="4"/>
      <c r="F35" s="4"/>
      <c r="G35" s="4"/>
      <c r="H35" s="160"/>
      <c r="I35" s="22"/>
      <c r="J35" s="23"/>
    </row>
    <row r="36" spans="1:10" ht="16.5">
      <c r="A36" s="5">
        <v>23</v>
      </c>
      <c r="B36" s="6" t="s">
        <v>29</v>
      </c>
      <c r="C36" s="4"/>
      <c r="D36" s="4"/>
      <c r="E36" s="4"/>
      <c r="F36" s="4"/>
      <c r="G36" s="4"/>
      <c r="H36" s="160"/>
      <c r="I36" s="22"/>
    </row>
    <row r="37" spans="1:10" ht="16.5">
      <c r="A37" s="5">
        <v>24</v>
      </c>
      <c r="B37" s="4" t="s">
        <v>30</v>
      </c>
      <c r="C37" s="120">
        <v>9993914165</v>
      </c>
      <c r="D37" s="120">
        <f t="shared" ref="D37:E52" si="2">PRODUCT(C37,1.05)</f>
        <v>10493609873.25</v>
      </c>
      <c r="E37" s="120">
        <f t="shared" si="2"/>
        <v>11018290366.9125</v>
      </c>
      <c r="F37" s="120">
        <f t="shared" ref="F37:F51" si="3">SUM(C37:E37)</f>
        <v>31505814405.162498</v>
      </c>
      <c r="G37" s="14">
        <v>8731955500</v>
      </c>
      <c r="H37" s="198"/>
      <c r="I37" s="113" t="e">
        <f>PRODUCT(#REF!,1.03)</f>
        <v>#REF!</v>
      </c>
      <c r="J37" s="23"/>
    </row>
    <row r="38" spans="1:10" ht="16.5">
      <c r="A38" s="5">
        <v>25</v>
      </c>
      <c r="B38" s="4" t="s">
        <v>31</v>
      </c>
      <c r="C38" s="120">
        <v>9631825875</v>
      </c>
      <c r="D38" s="120">
        <f t="shared" si="2"/>
        <v>10113417168.75</v>
      </c>
      <c r="E38" s="120">
        <f t="shared" si="2"/>
        <v>10619088027.1875</v>
      </c>
      <c r="F38" s="120">
        <f t="shared" si="3"/>
        <v>30364331070.9375</v>
      </c>
      <c r="G38" s="15">
        <v>8357112500</v>
      </c>
      <c r="H38" s="194"/>
      <c r="I38" s="113" t="e">
        <f>PRODUCT(#REF!,1.03)</f>
        <v>#REF!</v>
      </c>
      <c r="J38" s="22"/>
    </row>
    <row r="39" spans="1:10" ht="16.5">
      <c r="A39" s="5">
        <v>26</v>
      </c>
      <c r="B39" s="4" t="s">
        <v>32</v>
      </c>
      <c r="C39" s="120">
        <v>7652928903.8600006</v>
      </c>
      <c r="D39" s="120">
        <f t="shared" si="2"/>
        <v>8035575349.0530014</v>
      </c>
      <c r="E39" s="120">
        <f t="shared" si="2"/>
        <v>8437354116.5056515</v>
      </c>
      <c r="F39" s="120">
        <f t="shared" si="3"/>
        <v>24125858369.418655</v>
      </c>
      <c r="G39" s="15">
        <v>7430028062</v>
      </c>
      <c r="H39" s="194"/>
      <c r="I39" s="113" t="e">
        <f>PRODUCT(#REF!,1.03)</f>
        <v>#REF!</v>
      </c>
      <c r="J39" s="23"/>
    </row>
    <row r="40" spans="1:10" ht="16.5">
      <c r="A40" s="5">
        <v>27</v>
      </c>
      <c r="B40" s="4" t="s">
        <v>33</v>
      </c>
      <c r="C40" s="120">
        <v>11458377596.63501</v>
      </c>
      <c r="D40" s="120">
        <f t="shared" si="2"/>
        <v>12031296476.466761</v>
      </c>
      <c r="E40" s="120">
        <f t="shared" si="2"/>
        <v>12632861300.2901</v>
      </c>
      <c r="F40" s="120">
        <f t="shared" si="3"/>
        <v>36122535373.391869</v>
      </c>
      <c r="G40" s="11">
        <v>11180550000</v>
      </c>
      <c r="H40" s="199"/>
      <c r="I40" s="113" t="e">
        <f>PRODUCT(#REF!,1.03)</f>
        <v>#REF!</v>
      </c>
      <c r="J40" s="22"/>
    </row>
    <row r="41" spans="1:10" ht="16.5">
      <c r="A41" s="5">
        <v>28</v>
      </c>
      <c r="B41" s="4" t="s">
        <v>34</v>
      </c>
      <c r="C41" s="120">
        <v>9456682850</v>
      </c>
      <c r="D41" s="120">
        <f t="shared" si="2"/>
        <v>9929516992.5</v>
      </c>
      <c r="E41" s="120">
        <f t="shared" si="2"/>
        <v>10425992842.125</v>
      </c>
      <c r="F41" s="120">
        <f t="shared" si="3"/>
        <v>29812192684.625</v>
      </c>
      <c r="G41" s="15">
        <v>9569595000</v>
      </c>
      <c r="H41" s="194"/>
      <c r="I41" s="113" t="e">
        <f>PRODUCT(#REF!,1.03)</f>
        <v>#REF!</v>
      </c>
    </row>
    <row r="42" spans="1:10" ht="16.5">
      <c r="A42" s="5">
        <v>29</v>
      </c>
      <c r="B42" s="4" t="s">
        <v>35</v>
      </c>
      <c r="C42" s="120">
        <v>17832146776.029999</v>
      </c>
      <c r="D42" s="120">
        <f t="shared" si="2"/>
        <v>18723754114.831501</v>
      </c>
      <c r="E42" s="120">
        <f t="shared" si="2"/>
        <v>19659941820.573078</v>
      </c>
      <c r="F42" s="120">
        <f t="shared" si="3"/>
        <v>56215842711.43457</v>
      </c>
      <c r="G42" s="14">
        <v>14400142501</v>
      </c>
      <c r="H42" s="198"/>
      <c r="I42" s="113" t="e">
        <f>PRODUCT(#REF!,1.03)</f>
        <v>#REF!</v>
      </c>
      <c r="J42" s="28"/>
    </row>
    <row r="43" spans="1:10" ht="16.5">
      <c r="A43" s="5">
        <v>30</v>
      </c>
      <c r="B43" s="4" t="s">
        <v>36</v>
      </c>
      <c r="C43" s="120">
        <v>1947437737.5</v>
      </c>
      <c r="D43" s="120">
        <f t="shared" si="2"/>
        <v>2044809624.375</v>
      </c>
      <c r="E43" s="120">
        <f t="shared" si="2"/>
        <v>2147050105.59375</v>
      </c>
      <c r="F43" s="120">
        <f t="shared" si="3"/>
        <v>6139297467.46875</v>
      </c>
      <c r="G43" s="15">
        <v>1890716250</v>
      </c>
      <c r="H43" s="194"/>
      <c r="I43" s="113" t="e">
        <f>PRODUCT(#REF!,1.03)</f>
        <v>#REF!</v>
      </c>
      <c r="J43" s="28"/>
    </row>
    <row r="44" spans="1:10" ht="16.5">
      <c r="A44" s="5">
        <v>31</v>
      </c>
      <c r="B44" s="4" t="s">
        <v>37</v>
      </c>
      <c r="C44" s="120">
        <v>2007828812.5</v>
      </c>
      <c r="D44" s="120">
        <f t="shared" si="2"/>
        <v>2108220253.125</v>
      </c>
      <c r="E44" s="120">
        <f t="shared" si="2"/>
        <v>2213631265.78125</v>
      </c>
      <c r="F44" s="120">
        <f t="shared" si="3"/>
        <v>6329680331.40625</v>
      </c>
      <c r="G44" s="15">
        <v>1948668750</v>
      </c>
      <c r="H44" s="194"/>
      <c r="I44" s="113" t="e">
        <f>PRODUCT(#REF!,1.03)</f>
        <v>#REF!</v>
      </c>
    </row>
    <row r="45" spans="1:10" ht="16.5">
      <c r="A45" s="5">
        <v>32</v>
      </c>
      <c r="B45" s="4" t="s">
        <v>38</v>
      </c>
      <c r="C45" s="120">
        <v>6588721070.9899998</v>
      </c>
      <c r="D45" s="120">
        <f t="shared" si="2"/>
        <v>6918157124.5395002</v>
      </c>
      <c r="E45" s="120">
        <f t="shared" si="2"/>
        <v>7264064980.7664757</v>
      </c>
      <c r="F45" s="120">
        <f t="shared" si="3"/>
        <v>20770943176.295975</v>
      </c>
      <c r="G45" s="14">
        <v>5425942733</v>
      </c>
      <c r="H45" s="198"/>
      <c r="I45" s="113" t="e">
        <f>PRODUCT(#REF!,1.03)</f>
        <v>#REF!</v>
      </c>
    </row>
    <row r="46" spans="1:10" ht="16.5">
      <c r="A46" s="5">
        <v>33</v>
      </c>
      <c r="B46" s="4" t="s">
        <v>39</v>
      </c>
      <c r="C46" s="120">
        <v>11048633762.5</v>
      </c>
      <c r="D46" s="120">
        <f t="shared" si="2"/>
        <v>11601065450.625</v>
      </c>
      <c r="E46" s="120">
        <f t="shared" si="2"/>
        <v>12181118723.15625</v>
      </c>
      <c r="F46" s="120">
        <f t="shared" si="3"/>
        <v>34830817936.28125</v>
      </c>
      <c r="G46" s="11">
        <v>5872433750</v>
      </c>
      <c r="H46" s="199"/>
      <c r="I46" s="113" t="e">
        <f>PRODUCT(#REF!,1.03)</f>
        <v>#REF!</v>
      </c>
    </row>
    <row r="47" spans="1:10" ht="16.5">
      <c r="A47" s="5">
        <v>34</v>
      </c>
      <c r="B47" s="4" t="s">
        <v>40</v>
      </c>
      <c r="C47" s="120">
        <v>5103274050</v>
      </c>
      <c r="D47" s="120">
        <f t="shared" si="2"/>
        <v>5358437752.5</v>
      </c>
      <c r="E47" s="120">
        <f t="shared" si="2"/>
        <v>5626359640.125</v>
      </c>
      <c r="F47" s="120">
        <f t="shared" si="3"/>
        <v>16088071442.625</v>
      </c>
      <c r="G47" s="15">
        <v>4954635000</v>
      </c>
      <c r="H47" s="194"/>
      <c r="I47" s="113" t="e">
        <f>PRODUCT(#REF!,1.03)</f>
        <v>#REF!</v>
      </c>
    </row>
    <row r="48" spans="1:10" ht="16.5">
      <c r="A48" s="5">
        <v>35</v>
      </c>
      <c r="B48" s="4" t="s">
        <v>41</v>
      </c>
      <c r="C48" s="120">
        <v>8265133082.2725</v>
      </c>
      <c r="D48" s="120">
        <f t="shared" si="2"/>
        <v>8678389736.3861256</v>
      </c>
      <c r="E48" s="120">
        <f t="shared" si="2"/>
        <v>9112309223.2054329</v>
      </c>
      <c r="F48" s="120">
        <f t="shared" si="3"/>
        <v>26055832041.864059</v>
      </c>
      <c r="G48" s="15">
        <v>8024401050.75</v>
      </c>
      <c r="H48" s="194"/>
      <c r="I48" s="113" t="e">
        <f>PRODUCT(#REF!,1.03)</f>
        <v>#REF!</v>
      </c>
    </row>
    <row r="49" spans="1:10" ht="16.5">
      <c r="A49" s="5">
        <v>36</v>
      </c>
      <c r="B49" s="4" t="s">
        <v>42</v>
      </c>
      <c r="C49" s="120">
        <v>8403478283.6099997</v>
      </c>
      <c r="D49" s="120">
        <f t="shared" si="2"/>
        <v>8823652197.7905006</v>
      </c>
      <c r="E49" s="120">
        <f t="shared" si="2"/>
        <v>9264834807.680027</v>
      </c>
      <c r="F49" s="120">
        <f t="shared" si="3"/>
        <v>26491965289.080528</v>
      </c>
      <c r="G49" s="15">
        <v>7673279887</v>
      </c>
      <c r="H49" s="194"/>
      <c r="I49" s="113" t="e">
        <f>PRODUCT(#REF!,1.03)</f>
        <v>#REF!</v>
      </c>
    </row>
    <row r="50" spans="1:10" ht="16.5">
      <c r="A50" s="5">
        <v>37</v>
      </c>
      <c r="B50" s="4" t="s">
        <v>43</v>
      </c>
      <c r="C50" s="120">
        <v>1479951550.4237897</v>
      </c>
      <c r="D50" s="120">
        <f t="shared" si="2"/>
        <v>1553949127.9449792</v>
      </c>
      <c r="E50" s="120">
        <f t="shared" si="2"/>
        <v>1631646584.3422282</v>
      </c>
      <c r="F50" s="120">
        <f t="shared" si="3"/>
        <v>4665547262.7109966</v>
      </c>
      <c r="G50" s="15">
        <v>1436846165.45999</v>
      </c>
      <c r="H50" s="194"/>
      <c r="I50" s="113" t="e">
        <f>PRODUCT(#REF!,1.03)</f>
        <v>#REF!</v>
      </c>
    </row>
    <row r="51" spans="1:10" ht="16.5">
      <c r="A51" s="5">
        <v>40</v>
      </c>
      <c r="B51" s="4" t="s">
        <v>44</v>
      </c>
      <c r="C51" s="120">
        <v>13312611007.67869</v>
      </c>
      <c r="D51" s="120">
        <f t="shared" si="2"/>
        <v>13978241558.062626</v>
      </c>
      <c r="E51" s="120">
        <f t="shared" si="2"/>
        <v>14677153635.965757</v>
      </c>
      <c r="F51" s="120">
        <f t="shared" si="3"/>
        <v>41968006201.707077</v>
      </c>
      <c r="G51" s="11">
        <v>10041136900.290001</v>
      </c>
      <c r="H51" s="199"/>
      <c r="I51" s="113" t="e">
        <f>PRODUCT(#REF!,1.03)</f>
        <v>#REF!</v>
      </c>
    </row>
    <row r="52" spans="1:10" ht="16.5">
      <c r="A52" s="5">
        <v>45</v>
      </c>
      <c r="B52" s="6" t="s">
        <v>45</v>
      </c>
      <c r="C52" s="180">
        <f>SUM(C37:C51)</f>
        <v>124182945524</v>
      </c>
      <c r="D52" s="180">
        <f t="shared" si="2"/>
        <v>130392092800.20001</v>
      </c>
      <c r="E52" s="180">
        <f t="shared" si="2"/>
        <v>136911697440.21002</v>
      </c>
      <c r="F52" s="180">
        <f>SUM(F37:F51)</f>
        <v>391486735764.40997</v>
      </c>
      <c r="G52" s="9">
        <v>106937444049.5</v>
      </c>
      <c r="H52" s="193">
        <f>SUM(C52-'[2]T-SUM BY SEC'!$C$18)</f>
        <v>0.3800048828125</v>
      </c>
    </row>
    <row r="53" spans="1:10" ht="16.5">
      <c r="A53" s="5"/>
      <c r="B53" s="4"/>
      <c r="C53" s="14"/>
      <c r="D53" s="14"/>
      <c r="E53" s="14"/>
      <c r="F53" s="14"/>
      <c r="G53" s="14"/>
      <c r="H53" s="198"/>
    </row>
    <row r="54" spans="1:10" ht="16.5">
      <c r="A54" s="5">
        <v>46</v>
      </c>
      <c r="B54" s="6" t="s">
        <v>46</v>
      </c>
      <c r="C54" s="180">
        <v>183840489081</v>
      </c>
      <c r="D54" s="180">
        <f>PRODUCT(C54,1.05)</f>
        <v>193032513535.05002</v>
      </c>
      <c r="E54" s="180">
        <f>PRODUCT(D54,1.05)</f>
        <v>202684139211.80252</v>
      </c>
      <c r="F54" s="180">
        <f>SUM(C54:E54)</f>
        <v>579557141827.85254</v>
      </c>
      <c r="G54" s="9">
        <v>159355345179.67499</v>
      </c>
      <c r="H54" s="193"/>
      <c r="J54" s="22">
        <f>SUM(113170294427-C52)</f>
        <v>-11012651097</v>
      </c>
    </row>
    <row r="55" spans="1:10" ht="16.5">
      <c r="A55" s="5">
        <v>47</v>
      </c>
      <c r="B55" s="6" t="s">
        <v>47</v>
      </c>
      <c r="C55" s="9">
        <v>0</v>
      </c>
      <c r="D55" s="9"/>
      <c r="E55" s="9"/>
      <c r="F55" s="9"/>
      <c r="G55" s="9">
        <v>0</v>
      </c>
      <c r="H55" s="193">
        <f>SUM(C40-H52)</f>
        <v>11458377596.255005</v>
      </c>
    </row>
    <row r="56" spans="1:10" ht="16.5">
      <c r="A56" s="5"/>
      <c r="B56" s="4"/>
      <c r="C56" s="15"/>
      <c r="D56" s="15"/>
      <c r="E56" s="15"/>
      <c r="F56" s="15"/>
      <c r="G56" s="15"/>
      <c r="H56" s="194"/>
    </row>
    <row r="57" spans="1:10" ht="16.5">
      <c r="A57" s="5">
        <v>48</v>
      </c>
      <c r="B57" s="6" t="s">
        <v>48</v>
      </c>
      <c r="C57" s="14"/>
      <c r="D57" s="14"/>
      <c r="E57" s="14"/>
      <c r="F57" s="14"/>
      <c r="G57" s="14"/>
      <c r="H57" s="198"/>
    </row>
    <row r="58" spans="1:10" ht="16.5">
      <c r="A58" s="5">
        <v>49</v>
      </c>
      <c r="B58" s="4" t="s">
        <v>49</v>
      </c>
      <c r="C58" s="15"/>
      <c r="D58" s="15"/>
      <c r="E58" s="15"/>
      <c r="F58" s="15"/>
      <c r="G58" s="4"/>
      <c r="H58" s="160"/>
    </row>
    <row r="59" spans="1:10" ht="16.5">
      <c r="A59" s="5">
        <v>50</v>
      </c>
      <c r="B59" s="4" t="s">
        <v>50</v>
      </c>
      <c r="C59" s="4"/>
      <c r="D59" s="4"/>
      <c r="E59" s="4"/>
      <c r="F59" s="4"/>
      <c r="G59" s="4"/>
      <c r="H59" s="160"/>
    </row>
    <row r="60" spans="1:10" ht="16.5">
      <c r="A60" s="5">
        <v>51</v>
      </c>
      <c r="B60" s="6" t="s">
        <v>51</v>
      </c>
      <c r="C60" s="9">
        <v>0</v>
      </c>
      <c r="D60" s="9"/>
      <c r="E60" s="9"/>
      <c r="F60" s="9"/>
      <c r="G60" s="6">
        <v>0</v>
      </c>
      <c r="H60" s="200"/>
    </row>
    <row r="61" spans="1:10" ht="16.5">
      <c r="A61" s="5"/>
      <c r="B61" s="6"/>
      <c r="C61" s="6"/>
      <c r="D61" s="6"/>
      <c r="E61" s="6"/>
      <c r="F61" s="6"/>
      <c r="G61" s="6"/>
      <c r="H61" s="200"/>
    </row>
    <row r="62" spans="1:10" ht="16.5">
      <c r="A62" s="5">
        <v>52</v>
      </c>
      <c r="B62" s="6" t="s">
        <v>52</v>
      </c>
      <c r="C62" s="6"/>
      <c r="D62" s="6"/>
      <c r="E62" s="6"/>
      <c r="F62" s="6"/>
      <c r="G62" s="6"/>
      <c r="H62" s="200"/>
    </row>
    <row r="63" spans="1:10" ht="17.25" thickBot="1">
      <c r="A63" s="31"/>
      <c r="B63" s="32"/>
      <c r="C63" s="32"/>
      <c r="D63" s="32"/>
      <c r="E63" s="32"/>
      <c r="F63" s="32"/>
      <c r="G63" s="32"/>
      <c r="H63" s="160"/>
    </row>
    <row r="65" spans="3:6">
      <c r="C65" s="22"/>
      <c r="D65" s="22"/>
      <c r="E65" s="22"/>
      <c r="F65" s="22"/>
    </row>
    <row r="66" spans="3:6">
      <c r="C66" s="22">
        <f>SUM(124182945524-C52)</f>
        <v>0</v>
      </c>
      <c r="D66" s="22"/>
      <c r="E66" s="22"/>
      <c r="F66" s="22"/>
    </row>
    <row r="68" spans="3:6">
      <c r="C68" s="22">
        <f>SUM(C66,C51)</f>
        <v>13312611007.67869</v>
      </c>
      <c r="D68" s="22"/>
      <c r="E68" s="22"/>
      <c r="F68" s="22"/>
    </row>
    <row r="69" spans="3:6">
      <c r="C69" s="22"/>
      <c r="D69" s="22"/>
      <c r="E69" s="22"/>
      <c r="F69" s="22"/>
    </row>
  </sheetData>
  <mergeCells count="3">
    <mergeCell ref="A1:G1"/>
    <mergeCell ref="A2:G2"/>
    <mergeCell ref="A3:G3"/>
  </mergeCells>
  <pageMargins left="0.7" right="0.7" top="0.75" bottom="0.75" header="0.3" footer="0.3"/>
  <pageSetup scale="75" fitToWidth="3" orientation="landscape" useFirstPageNumber="1" verticalDpi="0" r:id="rId1"/>
  <headerFooter>
    <oddFooter>&amp;C&amp;"-,Bold"&amp;16&amp;P</oddFooter>
  </headerFooter>
  <rowBreaks count="1" manualBreakCount="1">
    <brk id="35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view="pageBreakPreview" topLeftCell="A19" zoomScale="89" zoomScaleSheetLayoutView="89" workbookViewId="0">
      <selection activeCell="D45" sqref="D45"/>
    </sheetView>
  </sheetViews>
  <sheetFormatPr defaultColWidth="9.140625" defaultRowHeight="16.5"/>
  <cols>
    <col min="1" max="1" width="6" style="37" customWidth="1"/>
    <col min="2" max="2" width="37.140625" style="33" customWidth="1"/>
    <col min="3" max="6" width="20" style="33" customWidth="1"/>
    <col min="7" max="7" width="19.42578125" style="33" customWidth="1"/>
    <col min="8" max="8" width="18.42578125" style="43" customWidth="1"/>
    <col min="9" max="9" width="23.7109375" style="33" customWidth="1"/>
    <col min="10" max="10" width="18.140625" style="33" customWidth="1"/>
    <col min="11" max="11" width="18" style="33" customWidth="1"/>
    <col min="12" max="12" width="15" style="33" customWidth="1"/>
    <col min="13" max="16384" width="9.140625" style="33"/>
  </cols>
  <sheetData>
    <row r="1" spans="1:12">
      <c r="A1" s="213" t="s">
        <v>0</v>
      </c>
      <c r="B1" s="214"/>
      <c r="C1" s="214"/>
      <c r="D1" s="215"/>
      <c r="E1" s="215"/>
      <c r="F1" s="215"/>
      <c r="G1" s="215"/>
    </row>
    <row r="2" spans="1:12">
      <c r="A2" s="213" t="s">
        <v>222</v>
      </c>
      <c r="B2" s="214"/>
      <c r="C2" s="214"/>
      <c r="D2" s="215"/>
      <c r="E2" s="215"/>
      <c r="F2" s="215"/>
      <c r="G2" s="215"/>
    </row>
    <row r="3" spans="1:12">
      <c r="A3" s="216" t="s">
        <v>53</v>
      </c>
      <c r="B3" s="217"/>
      <c r="C3" s="217"/>
      <c r="D3" s="218"/>
      <c r="E3" s="218"/>
      <c r="F3" s="218"/>
      <c r="G3" s="218"/>
    </row>
    <row r="4" spans="1:12" ht="63" customHeight="1">
      <c r="A4" s="3" t="s">
        <v>3</v>
      </c>
      <c r="B4" s="6" t="s">
        <v>4</v>
      </c>
      <c r="C4" s="7" t="s">
        <v>216</v>
      </c>
      <c r="D4" s="205" t="s">
        <v>232</v>
      </c>
      <c r="E4" s="205" t="s">
        <v>233</v>
      </c>
      <c r="F4" s="7" t="s">
        <v>234</v>
      </c>
      <c r="G4" s="125" t="s">
        <v>229</v>
      </c>
    </row>
    <row r="5" spans="1:12">
      <c r="A5" s="34"/>
      <c r="B5" s="4"/>
      <c r="C5" s="8" t="s">
        <v>5</v>
      </c>
      <c r="D5" s="8"/>
      <c r="E5" s="8"/>
      <c r="F5" s="8"/>
      <c r="G5" s="8" t="s">
        <v>5</v>
      </c>
    </row>
    <row r="6" spans="1:12">
      <c r="A6" s="34">
        <v>1</v>
      </c>
      <c r="B6" s="116" t="s">
        <v>6</v>
      </c>
      <c r="C6" s="120">
        <f>SUM('MB SECT'!C8)</f>
        <v>1500000000</v>
      </c>
      <c r="D6" s="120">
        <f>PRODUCT(C6,1.05)</f>
        <v>1575000000</v>
      </c>
      <c r="E6" s="120">
        <f>PRODUCT(D6,1.05)</f>
        <v>1653750000</v>
      </c>
      <c r="F6" s="120">
        <f>SUM(E6)</f>
        <v>1653750000</v>
      </c>
      <c r="G6" s="117">
        <v>250678507</v>
      </c>
    </row>
    <row r="7" spans="1:12">
      <c r="A7" s="34">
        <v>2</v>
      </c>
      <c r="B7" s="116" t="s">
        <v>7</v>
      </c>
      <c r="C7" s="120"/>
      <c r="D7" s="120"/>
      <c r="E7" s="120"/>
      <c r="F7" s="120"/>
      <c r="G7" s="30"/>
      <c r="I7" s="35"/>
      <c r="J7" s="159"/>
      <c r="K7" s="159"/>
    </row>
    <row r="8" spans="1:12">
      <c r="A8" s="34">
        <v>3</v>
      </c>
      <c r="B8" s="30" t="s">
        <v>8</v>
      </c>
      <c r="C8" s="120">
        <f>SUM('MB SECT'!C10)</f>
        <v>79132410507</v>
      </c>
      <c r="D8" s="120">
        <f t="shared" ref="D8:E14" si="0">PRODUCT(C8,1.05)</f>
        <v>83089031032.350006</v>
      </c>
      <c r="E8" s="120">
        <f t="shared" si="0"/>
        <v>87243482583.967514</v>
      </c>
      <c r="F8" s="120">
        <f t="shared" ref="F8:F13" si="1">SUM(E8)</f>
        <v>87243482583.967514</v>
      </c>
      <c r="G8" s="119">
        <v>66391732106.249001</v>
      </c>
      <c r="I8" s="35"/>
      <c r="J8" s="160"/>
      <c r="K8" s="160"/>
    </row>
    <row r="9" spans="1:12">
      <c r="A9" s="34">
        <v>4</v>
      </c>
      <c r="B9" s="30" t="s">
        <v>9</v>
      </c>
      <c r="C9" s="120">
        <f>SUM('MB SECT'!C11)</f>
        <v>19211069000</v>
      </c>
      <c r="D9" s="120">
        <f t="shared" si="0"/>
        <v>20171622450</v>
      </c>
      <c r="E9" s="120">
        <f t="shared" si="0"/>
        <v>21180203572.5</v>
      </c>
      <c r="F9" s="120">
        <f t="shared" si="1"/>
        <v>21180203572.5</v>
      </c>
      <c r="G9" s="119">
        <v>12211069400</v>
      </c>
      <c r="I9" s="36"/>
      <c r="J9" s="160"/>
      <c r="K9" s="160"/>
    </row>
    <row r="10" spans="1:12">
      <c r="A10" s="34">
        <v>5</v>
      </c>
      <c r="B10" s="30" t="s">
        <v>10</v>
      </c>
      <c r="C10" s="120">
        <f>SUM('MB SECT'!C12)</f>
        <v>29232272782</v>
      </c>
      <c r="D10" s="120">
        <f t="shared" si="0"/>
        <v>30693886421.100002</v>
      </c>
      <c r="E10" s="120">
        <f t="shared" si="0"/>
        <v>32228580742.155003</v>
      </c>
      <c r="F10" s="120">
        <f t="shared" si="1"/>
        <v>32228580742.155003</v>
      </c>
      <c r="G10" s="120">
        <v>29624002634.705002</v>
      </c>
      <c r="I10" s="35"/>
      <c r="J10" s="159"/>
      <c r="K10" s="159"/>
    </row>
    <row r="11" spans="1:12">
      <c r="A11" s="34">
        <v>6</v>
      </c>
      <c r="B11" s="30" t="s">
        <v>11</v>
      </c>
      <c r="C11" s="120">
        <f>SUM('MB SECT'!C13)</f>
        <v>25444496792.369385</v>
      </c>
      <c r="D11" s="120">
        <f t="shared" si="0"/>
        <v>26716721631.987854</v>
      </c>
      <c r="E11" s="120">
        <f t="shared" si="0"/>
        <v>28052557713.58725</v>
      </c>
      <c r="F11" s="120">
        <f t="shared" si="1"/>
        <v>28052557713.58725</v>
      </c>
      <c r="G11" s="29">
        <v>13260154863</v>
      </c>
      <c r="I11" s="160"/>
      <c r="J11" s="160"/>
      <c r="K11" s="161"/>
      <c r="L11" s="37"/>
    </row>
    <row r="12" spans="1:12">
      <c r="A12" s="34">
        <v>7</v>
      </c>
      <c r="B12" s="30" t="s">
        <v>12</v>
      </c>
      <c r="C12" s="120">
        <f>SUM('MB SECT'!C14)</f>
        <v>10000000000</v>
      </c>
      <c r="D12" s="120">
        <f t="shared" si="0"/>
        <v>10500000000</v>
      </c>
      <c r="E12" s="120">
        <f t="shared" si="0"/>
        <v>11025000000</v>
      </c>
      <c r="F12" s="120">
        <f t="shared" si="1"/>
        <v>11025000000</v>
      </c>
      <c r="G12" s="29">
        <v>20717707669</v>
      </c>
      <c r="H12" s="43">
        <f>SUM(155007345180-C14)</f>
        <v>-28833143901.369385</v>
      </c>
      <c r="I12" s="40"/>
      <c r="J12" s="162"/>
      <c r="K12" s="163"/>
    </row>
    <row r="13" spans="1:12">
      <c r="A13" s="34"/>
      <c r="B13" s="30" t="s">
        <v>13</v>
      </c>
      <c r="C13" s="120">
        <f>SUM('MB SECT'!C15)</f>
        <v>19320240000</v>
      </c>
      <c r="D13" s="120">
        <f t="shared" si="0"/>
        <v>20286252000</v>
      </c>
      <c r="E13" s="120">
        <f t="shared" si="0"/>
        <v>21300564600</v>
      </c>
      <c r="F13" s="120">
        <f t="shared" si="1"/>
        <v>21300564600</v>
      </c>
      <c r="G13" s="109">
        <v>16900000000</v>
      </c>
      <c r="I13" s="40"/>
      <c r="J13" s="38"/>
      <c r="K13" s="39"/>
    </row>
    <row r="14" spans="1:12">
      <c r="A14" s="34">
        <v>8</v>
      </c>
      <c r="B14" s="116" t="s">
        <v>14</v>
      </c>
      <c r="C14" s="180">
        <f>SUM(C6:C13)</f>
        <v>183840489081.36938</v>
      </c>
      <c r="D14" s="180">
        <f t="shared" si="0"/>
        <v>193032513535.43787</v>
      </c>
      <c r="E14" s="180">
        <f t="shared" si="0"/>
        <v>202684139212.20978</v>
      </c>
      <c r="F14" s="180">
        <f>SUM(F8:F13)</f>
        <v>201030389212.20978</v>
      </c>
      <c r="G14" s="108">
        <v>159355345179.95398</v>
      </c>
      <c r="J14" s="41"/>
    </row>
    <row r="15" spans="1:12">
      <c r="A15" s="34"/>
      <c r="B15" s="30"/>
      <c r="C15" s="30"/>
      <c r="D15" s="30"/>
      <c r="E15" s="30"/>
      <c r="F15" s="30"/>
      <c r="G15" s="30"/>
    </row>
    <row r="16" spans="1:12">
      <c r="A16" s="34">
        <v>9</v>
      </c>
      <c r="B16" s="116" t="s">
        <v>15</v>
      </c>
      <c r="C16" s="180">
        <f>SUM(C14)</f>
        <v>183840489081.36938</v>
      </c>
      <c r="D16" s="180">
        <f>PRODUCT(C16,1.05)</f>
        <v>193032513535.43787</v>
      </c>
      <c r="E16" s="180">
        <f>PRODUCT(D16,1.05)</f>
        <v>202684139212.20978</v>
      </c>
      <c r="F16" s="180">
        <f>SUM(D16:E16)</f>
        <v>395716652747.64764</v>
      </c>
      <c r="G16" s="117">
        <v>159355345179.95398</v>
      </c>
      <c r="I16" s="42"/>
      <c r="J16" s="43"/>
    </row>
    <row r="17" spans="1:11">
      <c r="A17" s="34"/>
      <c r="B17" s="30"/>
      <c r="C17" s="30"/>
      <c r="D17" s="30"/>
      <c r="E17" s="30"/>
      <c r="F17" s="30"/>
      <c r="G17" s="30"/>
      <c r="J17" s="42"/>
      <c r="K17" s="42"/>
    </row>
    <row r="18" spans="1:11">
      <c r="A18" s="34">
        <v>10</v>
      </c>
      <c r="B18" s="116" t="s">
        <v>16</v>
      </c>
      <c r="C18" s="30"/>
      <c r="D18" s="30"/>
      <c r="E18" s="30"/>
      <c r="F18" s="30"/>
      <c r="G18" s="30"/>
    </row>
    <row r="19" spans="1:11">
      <c r="A19" s="34">
        <v>11</v>
      </c>
      <c r="B19" s="116" t="s">
        <v>17</v>
      </c>
      <c r="C19" s="30"/>
      <c r="D19" s="30"/>
      <c r="E19" s="30"/>
      <c r="F19" s="30"/>
      <c r="G19" s="30"/>
      <c r="I19" s="43"/>
    </row>
    <row r="20" spans="1:11">
      <c r="A20" s="34">
        <v>12</v>
      </c>
      <c r="B20" s="30" t="s">
        <v>18</v>
      </c>
      <c r="C20" s="29"/>
      <c r="D20" s="29"/>
      <c r="E20" s="29"/>
      <c r="F20" s="29"/>
      <c r="G20" s="29"/>
      <c r="I20" s="42"/>
    </row>
    <row r="21" spans="1:11">
      <c r="A21" s="34">
        <v>13</v>
      </c>
      <c r="B21" s="30" t="s">
        <v>19</v>
      </c>
      <c r="C21" s="29"/>
      <c r="D21" s="29"/>
      <c r="E21" s="29"/>
      <c r="F21" s="29"/>
      <c r="G21" s="29"/>
      <c r="I21" s="42"/>
    </row>
    <row r="22" spans="1:11">
      <c r="A22" s="34">
        <v>14</v>
      </c>
      <c r="B22" s="30" t="s">
        <v>20</v>
      </c>
      <c r="C22" s="29"/>
      <c r="D22" s="29"/>
      <c r="E22" s="29"/>
      <c r="F22" s="29"/>
      <c r="G22" s="29"/>
      <c r="I22" s="42"/>
    </row>
    <row r="23" spans="1:11">
      <c r="A23" s="34">
        <v>15</v>
      </c>
      <c r="B23" s="116" t="s">
        <v>21</v>
      </c>
      <c r="C23" s="150"/>
      <c r="D23" s="150"/>
      <c r="E23" s="150"/>
      <c r="F23" s="150"/>
      <c r="G23" s="150"/>
    </row>
    <row r="24" spans="1:11">
      <c r="A24" s="34"/>
      <c r="B24" s="30"/>
      <c r="C24" s="29"/>
      <c r="D24" s="29"/>
      <c r="E24" s="29"/>
      <c r="F24" s="29"/>
      <c r="G24" s="29"/>
    </row>
    <row r="25" spans="1:11">
      <c r="A25" s="34">
        <v>16</v>
      </c>
      <c r="B25" s="116" t="s">
        <v>22</v>
      </c>
      <c r="C25" s="29"/>
      <c r="D25" s="29"/>
      <c r="E25" s="29"/>
      <c r="F25" s="29"/>
      <c r="G25" s="29"/>
    </row>
    <row r="26" spans="1:11">
      <c r="A26" s="34">
        <v>17</v>
      </c>
      <c r="B26" s="30" t="s">
        <v>23</v>
      </c>
      <c r="C26" s="120">
        <f>SUM('MB PROG'!C28)</f>
        <v>38825100396.859482</v>
      </c>
      <c r="D26" s="120">
        <f>PRODUCT(C26,1.05)</f>
        <v>40766355416.702461</v>
      </c>
      <c r="E26" s="120">
        <f>PRODUCT(D26,1.05)</f>
        <v>42804673187.537582</v>
      </c>
      <c r="F26" s="120">
        <f>SUM(E26)</f>
        <v>42804673187.537582</v>
      </c>
      <c r="G26" s="29">
        <v>40540141868.298798</v>
      </c>
    </row>
    <row r="27" spans="1:11" ht="33">
      <c r="A27" s="34">
        <v>18</v>
      </c>
      <c r="B27" s="118" t="s">
        <v>24</v>
      </c>
      <c r="C27" s="120">
        <f>SUM('MB PROG'!C29)</f>
        <v>133219342</v>
      </c>
      <c r="D27" s="120">
        <f>PRODUCT(C27,1.05)</f>
        <v>139880309.09999999</v>
      </c>
      <c r="E27" s="120">
        <f>PRODUCT(D27,1.05)</f>
        <v>146874324.55500001</v>
      </c>
      <c r="F27" s="120">
        <f>SUM(E27)</f>
        <v>146874324.55500001</v>
      </c>
      <c r="G27" s="29">
        <v>137339527.5</v>
      </c>
      <c r="I27" s="43"/>
    </row>
    <row r="28" spans="1:11">
      <c r="A28" s="34">
        <v>19</v>
      </c>
      <c r="B28" s="30" t="s">
        <v>25</v>
      </c>
      <c r="C28" s="120">
        <f>SUM('MB PROG'!C30)</f>
        <v>8203872000</v>
      </c>
      <c r="D28" s="120"/>
      <c r="E28" s="120"/>
      <c r="F28" s="120"/>
      <c r="G28" s="109">
        <v>9487909202</v>
      </c>
    </row>
    <row r="29" spans="1:11">
      <c r="A29" s="34">
        <v>20</v>
      </c>
      <c r="B29" s="30" t="s">
        <v>26</v>
      </c>
      <c r="C29" s="120">
        <f>SUM('MB PROG'!C31)</f>
        <v>12495351818.885515</v>
      </c>
      <c r="D29" s="120">
        <f>PRODUCT(C29,1.05)</f>
        <v>13120119409.829792</v>
      </c>
      <c r="E29" s="120">
        <f>PRODUCT(D29,1.05)</f>
        <v>13776125380.321281</v>
      </c>
      <c r="F29" s="120">
        <f>SUM(C29:E29)</f>
        <v>39391596609.036591</v>
      </c>
      <c r="G29" s="29">
        <v>2252510532.1180019</v>
      </c>
      <c r="H29" s="111"/>
      <c r="I29" s="43"/>
    </row>
    <row r="30" spans="1:11">
      <c r="A30" s="34">
        <v>21</v>
      </c>
      <c r="B30" s="116" t="s">
        <v>27</v>
      </c>
      <c r="C30" s="180">
        <f>SUM(C26:C29)</f>
        <v>59657543557.744995</v>
      </c>
      <c r="D30" s="180">
        <f>PRODUCT(C30,1.05)</f>
        <v>62640420735.632248</v>
      </c>
      <c r="E30" s="180">
        <f>PRODUCT(D30,1.05)</f>
        <v>65772441772.413864</v>
      </c>
      <c r="F30" s="180">
        <f>SUM(D30:E30)</f>
        <v>128412862508.04611</v>
      </c>
      <c r="G30" s="150">
        <v>52417901129.916801</v>
      </c>
      <c r="I30" s="42"/>
    </row>
    <row r="31" spans="1:11">
      <c r="A31" s="34"/>
      <c r="B31" s="30"/>
      <c r="C31" s="180"/>
      <c r="D31" s="180"/>
      <c r="E31" s="180"/>
      <c r="F31" s="180"/>
      <c r="G31" s="29"/>
      <c r="I31" s="43"/>
    </row>
    <row r="32" spans="1:11">
      <c r="A32" s="34">
        <v>22</v>
      </c>
      <c r="B32" s="116" t="s">
        <v>28</v>
      </c>
      <c r="C32" s="180">
        <f>SUM(C30)</f>
        <v>59657543557.744995</v>
      </c>
      <c r="D32" s="180">
        <f>PRODUCT(C32,1.05)</f>
        <v>62640420735.632248</v>
      </c>
      <c r="E32" s="180">
        <f>PRODUCT(D32,1.05)</f>
        <v>65772441772.413864</v>
      </c>
      <c r="F32" s="180">
        <f>SUM(D32:E32)</f>
        <v>128412862508.04611</v>
      </c>
      <c r="G32" s="150">
        <v>52417901129.916801</v>
      </c>
    </row>
    <row r="33" spans="1:9">
      <c r="A33" s="34"/>
      <c r="B33" s="30"/>
      <c r="C33" s="29"/>
      <c r="D33" s="29"/>
      <c r="E33" s="29"/>
      <c r="F33" s="29"/>
      <c r="G33" s="30"/>
      <c r="I33" s="43"/>
    </row>
    <row r="34" spans="1:9">
      <c r="A34" s="34">
        <v>23</v>
      </c>
      <c r="B34" s="116" t="s">
        <v>54</v>
      </c>
      <c r="C34" s="30"/>
      <c r="D34" s="30"/>
      <c r="E34" s="30"/>
      <c r="F34" s="30"/>
      <c r="G34" s="30"/>
    </row>
    <row r="35" spans="1:9">
      <c r="A35" s="34">
        <v>24</v>
      </c>
      <c r="B35" s="30" t="s">
        <v>55</v>
      </c>
      <c r="C35" s="120">
        <v>9493126209.6399994</v>
      </c>
      <c r="D35" s="120">
        <f t="shared" ref="D35:E44" si="2">PRODUCT(C35,1.05)</f>
        <v>9967782520.1219997</v>
      </c>
      <c r="E35" s="120">
        <f t="shared" si="2"/>
        <v>10466171646.128099</v>
      </c>
      <c r="F35" s="120">
        <f t="shared" ref="F35:F43" si="3">SUM(C35:E35)</f>
        <v>29927080375.890099</v>
      </c>
      <c r="G35" s="29">
        <v>9216627388</v>
      </c>
      <c r="I35" s="43"/>
    </row>
    <row r="36" spans="1:9">
      <c r="A36" s="34">
        <v>25</v>
      </c>
      <c r="B36" s="30" t="s">
        <v>56</v>
      </c>
      <c r="C36" s="120">
        <v>5108083139.9899998</v>
      </c>
      <c r="D36" s="120">
        <f t="shared" si="2"/>
        <v>5363487296.9895</v>
      </c>
      <c r="E36" s="120">
        <f t="shared" si="2"/>
        <v>5631661661.838975</v>
      </c>
      <c r="F36" s="120">
        <f t="shared" si="3"/>
        <v>16103232098.818474</v>
      </c>
      <c r="G36" s="29">
        <v>3988430233</v>
      </c>
      <c r="I36" s="42"/>
    </row>
    <row r="37" spans="1:9">
      <c r="A37" s="34">
        <v>26</v>
      </c>
      <c r="B37" s="30" t="s">
        <v>57</v>
      </c>
      <c r="C37" s="120">
        <v>28135108561.060001</v>
      </c>
      <c r="D37" s="120">
        <f t="shared" si="2"/>
        <v>29541863989.113003</v>
      </c>
      <c r="E37" s="120">
        <f t="shared" si="2"/>
        <v>31018957188.568653</v>
      </c>
      <c r="F37" s="120">
        <f t="shared" si="3"/>
        <v>88695929738.741653</v>
      </c>
      <c r="G37" s="29">
        <v>18577775302</v>
      </c>
      <c r="I37" s="43"/>
    </row>
    <row r="38" spans="1:9">
      <c r="A38" s="34">
        <v>27</v>
      </c>
      <c r="B38" s="30" t="s">
        <v>58</v>
      </c>
      <c r="C38" s="120">
        <v>9105241200</v>
      </c>
      <c r="D38" s="120">
        <f t="shared" si="2"/>
        <v>9560503260</v>
      </c>
      <c r="E38" s="120">
        <f t="shared" si="2"/>
        <v>10038528423</v>
      </c>
      <c r="F38" s="120">
        <f t="shared" si="3"/>
        <v>28704272883</v>
      </c>
      <c r="G38" s="29">
        <v>8840040000</v>
      </c>
      <c r="H38" s="43">
        <f>SUM(C29-C28)</f>
        <v>4291479818.8855152</v>
      </c>
      <c r="I38" s="42"/>
    </row>
    <row r="39" spans="1:9">
      <c r="A39" s="34">
        <v>28</v>
      </c>
      <c r="B39" s="30" t="s">
        <v>59</v>
      </c>
      <c r="C39" s="120">
        <v>15957165732</v>
      </c>
      <c r="D39" s="120">
        <f t="shared" si="2"/>
        <v>16755024018.6</v>
      </c>
      <c r="E39" s="120">
        <f t="shared" si="2"/>
        <v>17592775219.530003</v>
      </c>
      <c r="F39" s="120">
        <f t="shared" si="3"/>
        <v>50304964970.130005</v>
      </c>
      <c r="G39" s="29">
        <v>15104044400</v>
      </c>
    </row>
    <row r="40" spans="1:9">
      <c r="A40" s="34">
        <v>29</v>
      </c>
      <c r="B40" s="30" t="s">
        <v>60</v>
      </c>
      <c r="C40" s="120">
        <v>14625966500.37999</v>
      </c>
      <c r="D40" s="120">
        <f t="shared" si="2"/>
        <v>15357264825.398991</v>
      </c>
      <c r="E40" s="120">
        <f t="shared" si="2"/>
        <v>16125128066.668941</v>
      </c>
      <c r="F40" s="120">
        <f t="shared" si="3"/>
        <v>46108359392.447922</v>
      </c>
      <c r="G40" s="29">
        <v>13180550000</v>
      </c>
    </row>
    <row r="41" spans="1:9">
      <c r="A41" s="34">
        <v>30</v>
      </c>
      <c r="B41" s="30" t="s">
        <v>61</v>
      </c>
      <c r="C41" s="120">
        <v>9356002425</v>
      </c>
      <c r="D41" s="120">
        <f t="shared" si="2"/>
        <v>9823802546.25</v>
      </c>
      <c r="E41" s="120">
        <f t="shared" si="2"/>
        <v>10314992673.5625</v>
      </c>
      <c r="F41" s="120">
        <f t="shared" si="3"/>
        <v>29494797644.8125</v>
      </c>
      <c r="G41" s="29">
        <v>9083497500</v>
      </c>
      <c r="H41" s="43">
        <f>SUM(C42-H44)</f>
        <v>20148142995.199997</v>
      </c>
    </row>
    <row r="42" spans="1:9">
      <c r="A42" s="34">
        <v>31</v>
      </c>
      <c r="B42" s="30" t="s">
        <v>62</v>
      </c>
      <c r="C42" s="120">
        <v>20148142995.580002</v>
      </c>
      <c r="D42" s="120">
        <f t="shared" si="2"/>
        <v>21155550145.359001</v>
      </c>
      <c r="E42" s="120">
        <f t="shared" si="2"/>
        <v>22213327652.626953</v>
      </c>
      <c r="F42" s="120">
        <f t="shared" si="3"/>
        <v>63517020793.565956</v>
      </c>
      <c r="G42" s="29">
        <v>19034691164.75</v>
      </c>
    </row>
    <row r="43" spans="1:9">
      <c r="A43" s="34">
        <v>32</v>
      </c>
      <c r="B43" s="30" t="s">
        <v>63</v>
      </c>
      <c r="C43" s="120">
        <v>12254108760.35</v>
      </c>
      <c r="D43" s="120">
        <f t="shared" si="2"/>
        <v>12866814198.3675</v>
      </c>
      <c r="E43" s="120">
        <f t="shared" si="2"/>
        <v>13510154908.285875</v>
      </c>
      <c r="F43" s="120">
        <f t="shared" si="3"/>
        <v>38631077867.003372</v>
      </c>
      <c r="G43" s="29">
        <v>9911788062.5</v>
      </c>
    </row>
    <row r="44" spans="1:9">
      <c r="A44" s="34">
        <v>33</v>
      </c>
      <c r="B44" s="116" t="s">
        <v>45</v>
      </c>
      <c r="C44" s="180">
        <f>SUM(C35:C43)</f>
        <v>124182945524</v>
      </c>
      <c r="D44" s="180">
        <f t="shared" si="2"/>
        <v>130392092800.20001</v>
      </c>
      <c r="E44" s="180">
        <f t="shared" si="2"/>
        <v>136911697440.21002</v>
      </c>
      <c r="F44" s="180">
        <f>SUM(F35:F43)</f>
        <v>391486735764.40997</v>
      </c>
      <c r="G44" s="117">
        <v>106937444050.25</v>
      </c>
      <c r="H44" s="43">
        <f>SUM(C44-'[2]T-SUM BY SEC'!$C$18)</f>
        <v>0.3800048828125</v>
      </c>
    </row>
    <row r="45" spans="1:9">
      <c r="A45" s="34"/>
      <c r="B45" s="30"/>
      <c r="C45" s="120"/>
      <c r="D45" s="120"/>
      <c r="E45" s="120"/>
      <c r="F45" s="120"/>
      <c r="G45" s="120"/>
    </row>
    <row r="46" spans="1:9">
      <c r="A46" s="34">
        <v>34</v>
      </c>
      <c r="B46" s="116" t="s">
        <v>46</v>
      </c>
      <c r="C46" s="180">
        <v>183840489081</v>
      </c>
      <c r="D46" s="180">
        <f>PRODUCT(C46,1.05)</f>
        <v>193032513535.05002</v>
      </c>
      <c r="E46" s="180">
        <f>PRODUCT(D46,1.05)</f>
        <v>202684139211.80252</v>
      </c>
      <c r="F46" s="180">
        <f>SUM(C46:E46)</f>
        <v>579557141827.85254</v>
      </c>
      <c r="G46" s="117">
        <v>159355345180.16681</v>
      </c>
    </row>
    <row r="47" spans="1:9">
      <c r="A47" s="34">
        <v>35</v>
      </c>
      <c r="B47" s="116" t="s">
        <v>47</v>
      </c>
      <c r="C47" s="117">
        <v>0</v>
      </c>
      <c r="D47" s="117"/>
      <c r="E47" s="117"/>
      <c r="F47" s="117"/>
      <c r="G47" s="117">
        <v>0</v>
      </c>
      <c r="H47" s="43">
        <f>SUM(113170294427-C44)</f>
        <v>-11012651097</v>
      </c>
    </row>
    <row r="48" spans="1:9">
      <c r="A48" s="34"/>
      <c r="B48" s="30"/>
      <c r="C48" s="30"/>
      <c r="D48" s="30"/>
      <c r="E48" s="30"/>
      <c r="F48" s="30"/>
      <c r="G48" s="30"/>
    </row>
    <row r="49" spans="1:8">
      <c r="A49" s="34">
        <v>36</v>
      </c>
      <c r="B49" s="116" t="s">
        <v>48</v>
      </c>
      <c r="C49" s="30"/>
      <c r="D49" s="30"/>
      <c r="E49" s="30"/>
      <c r="F49" s="30"/>
      <c r="G49" s="30"/>
    </row>
    <row r="50" spans="1:8">
      <c r="A50" s="34">
        <v>37</v>
      </c>
      <c r="B50" s="30" t="s">
        <v>49</v>
      </c>
      <c r="C50" s="30"/>
      <c r="D50" s="30"/>
      <c r="E50" s="30"/>
      <c r="F50" s="30"/>
      <c r="G50" s="30"/>
      <c r="H50" s="43">
        <f>SUM(C42,H47)</f>
        <v>9135491898.5800018</v>
      </c>
    </row>
    <row r="51" spans="1:8">
      <c r="A51" s="34">
        <v>38</v>
      </c>
      <c r="B51" s="30" t="s">
        <v>50</v>
      </c>
      <c r="C51" s="30"/>
      <c r="D51" s="30"/>
      <c r="E51" s="30"/>
      <c r="F51" s="30"/>
      <c r="G51" s="30"/>
    </row>
    <row r="52" spans="1:8">
      <c r="A52" s="34">
        <v>39</v>
      </c>
      <c r="B52" s="116" t="s">
        <v>51</v>
      </c>
      <c r="C52" s="116"/>
      <c r="D52" s="116"/>
      <c r="E52" s="116"/>
      <c r="F52" s="116"/>
      <c r="G52" s="116"/>
    </row>
    <row r="53" spans="1:8">
      <c r="A53" s="34"/>
      <c r="B53" s="116"/>
      <c r="C53" s="116"/>
      <c r="D53" s="116"/>
      <c r="E53" s="116"/>
      <c r="F53" s="116"/>
      <c r="G53" s="116"/>
    </row>
    <row r="54" spans="1:8">
      <c r="A54" s="34">
        <v>40</v>
      </c>
      <c r="B54" s="116" t="s">
        <v>52</v>
      </c>
      <c r="C54" s="116"/>
      <c r="D54" s="116"/>
      <c r="E54" s="116"/>
      <c r="F54" s="116"/>
      <c r="G54" s="116"/>
    </row>
    <row r="57" spans="1:8">
      <c r="C57" s="42"/>
      <c r="D57" s="42"/>
      <c r="E57" s="42"/>
      <c r="F57" s="42"/>
    </row>
    <row r="58" spans="1:8">
      <c r="C58" s="42">
        <f>SUM(124182945524-C44)</f>
        <v>0</v>
      </c>
      <c r="D58" s="42"/>
      <c r="E58" s="42"/>
      <c r="F58" s="42"/>
    </row>
    <row r="59" spans="1:8">
      <c r="C59" s="42"/>
      <c r="D59" s="42"/>
      <c r="E59" s="42"/>
      <c r="F59" s="42"/>
    </row>
    <row r="60" spans="1:8">
      <c r="C60" s="42"/>
      <c r="D60" s="42"/>
      <c r="E60" s="42"/>
      <c r="F60" s="42"/>
    </row>
  </sheetData>
  <mergeCells count="3">
    <mergeCell ref="A1:G1"/>
    <mergeCell ref="A2:G2"/>
    <mergeCell ref="A3:G3"/>
  </mergeCells>
  <pageMargins left="0.7" right="0.7" top="0.75" bottom="0.75" header="0.3" footer="0.3"/>
  <pageSetup scale="85" firstPageNumber="3" orientation="landscape" useFirstPageNumber="1" verticalDpi="0" r:id="rId1"/>
  <headerFooter>
    <oddFooter>&amp;C&amp;"-,Bold"&amp;14&amp;P</oddFooter>
  </headerFooter>
  <rowBreaks count="1" manualBreakCount="1">
    <brk id="33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view="pageBreakPreview" topLeftCell="A22" zoomScale="98" zoomScaleSheetLayoutView="98" workbookViewId="0">
      <selection activeCell="C59" sqref="C59"/>
    </sheetView>
  </sheetViews>
  <sheetFormatPr defaultColWidth="9.140625" defaultRowHeight="16.5"/>
  <cols>
    <col min="1" max="1" width="6" style="37" customWidth="1"/>
    <col min="2" max="2" width="32.28515625" style="33" customWidth="1"/>
    <col min="3" max="3" width="19.42578125" style="33" customWidth="1"/>
    <col min="4" max="6" width="21.7109375" style="33" customWidth="1"/>
    <col min="7" max="7" width="19.85546875" style="33" customWidth="1"/>
    <col min="8" max="8" width="25.5703125" style="33" customWidth="1"/>
    <col min="9" max="9" width="34.7109375" style="33" customWidth="1"/>
    <col min="10" max="10" width="18.140625" style="33" customWidth="1"/>
    <col min="11" max="11" width="18" style="33" customWidth="1"/>
    <col min="12" max="12" width="15" style="33" customWidth="1"/>
    <col min="13" max="16384" width="9.140625" style="33"/>
  </cols>
  <sheetData>
    <row r="1" spans="1:12">
      <c r="A1" s="212" t="s">
        <v>0</v>
      </c>
      <c r="B1" s="212"/>
      <c r="C1" s="212"/>
      <c r="D1" s="212"/>
      <c r="E1" s="212"/>
      <c r="F1" s="212"/>
      <c r="G1" s="212"/>
    </row>
    <row r="2" spans="1:12">
      <c r="A2" s="212" t="s">
        <v>228</v>
      </c>
      <c r="B2" s="212"/>
      <c r="C2" s="212"/>
      <c r="D2" s="212"/>
      <c r="E2" s="212"/>
      <c r="F2" s="212"/>
      <c r="G2" s="212"/>
    </row>
    <row r="3" spans="1:12">
      <c r="A3" s="212" t="s">
        <v>64</v>
      </c>
      <c r="B3" s="212"/>
      <c r="C3" s="212"/>
      <c r="D3" s="212"/>
      <c r="E3" s="212"/>
      <c r="F3" s="212"/>
      <c r="G3" s="212"/>
    </row>
    <row r="4" spans="1:12">
      <c r="A4" s="167"/>
      <c r="B4" s="167"/>
      <c r="C4" s="167"/>
      <c r="D4" s="201"/>
      <c r="E4" s="201"/>
      <c r="F4" s="201"/>
      <c r="G4" s="182"/>
    </row>
    <row r="5" spans="1:12">
      <c r="A5" s="168"/>
      <c r="B5" s="169"/>
      <c r="C5" s="169"/>
      <c r="D5" s="169"/>
      <c r="E5" s="169"/>
      <c r="F5" s="169"/>
      <c r="G5" s="169"/>
    </row>
    <row r="6" spans="1:12" ht="58.5">
      <c r="A6" s="154" t="s">
        <v>3</v>
      </c>
      <c r="B6" s="116" t="s">
        <v>4</v>
      </c>
      <c r="C6" s="125" t="s">
        <v>216</v>
      </c>
      <c r="D6" s="205" t="s">
        <v>232</v>
      </c>
      <c r="E6" s="205" t="s">
        <v>233</v>
      </c>
      <c r="F6" s="125" t="s">
        <v>234</v>
      </c>
      <c r="G6" s="125" t="s">
        <v>229</v>
      </c>
    </row>
    <row r="7" spans="1:12">
      <c r="A7" s="155"/>
      <c r="B7" s="30"/>
      <c r="C7" s="115" t="s">
        <v>5</v>
      </c>
      <c r="D7" s="115"/>
      <c r="E7" s="115"/>
      <c r="F7" s="115"/>
      <c r="G7" s="115" t="s">
        <v>5</v>
      </c>
    </row>
    <row r="8" spans="1:12">
      <c r="A8" s="155">
        <v>1</v>
      </c>
      <c r="B8" s="116" t="s">
        <v>6</v>
      </c>
      <c r="C8" s="180">
        <f>SUM('MB TRFS'!C6)</f>
        <v>1500000000</v>
      </c>
      <c r="D8" s="180">
        <f>PRODUCT(C8,1.05)</f>
        <v>1575000000</v>
      </c>
      <c r="E8" s="180">
        <f>PRODUCT(D8,1.05)</f>
        <v>1653750000</v>
      </c>
      <c r="F8" s="180">
        <f>SUM(E8)</f>
        <v>1653750000</v>
      </c>
      <c r="G8" s="117">
        <v>250678507</v>
      </c>
    </row>
    <row r="9" spans="1:12">
      <c r="A9" s="155">
        <v>2</v>
      </c>
      <c r="B9" s="116" t="s">
        <v>7</v>
      </c>
      <c r="C9" s="120"/>
      <c r="D9" s="120"/>
      <c r="E9" s="120"/>
      <c r="F9" s="120"/>
      <c r="G9" s="30"/>
      <c r="I9" s="35"/>
      <c r="J9" s="159"/>
      <c r="K9" s="159"/>
    </row>
    <row r="10" spans="1:12">
      <c r="A10" s="155">
        <v>3</v>
      </c>
      <c r="B10" s="30" t="s">
        <v>8</v>
      </c>
      <c r="C10" s="120">
        <f>SUM('MB TRFS'!C8)</f>
        <v>79132410507</v>
      </c>
      <c r="D10" s="120">
        <f t="shared" ref="D10:E16" si="0">PRODUCT(C10,1.05)</f>
        <v>83089031032.350006</v>
      </c>
      <c r="E10" s="120">
        <f t="shared" si="0"/>
        <v>87243482583.967514</v>
      </c>
      <c r="F10" s="120">
        <f t="shared" ref="F10:F15" si="1">SUM(E10)</f>
        <v>87243482583.967514</v>
      </c>
      <c r="G10" s="119">
        <v>66391732106.249001</v>
      </c>
      <c r="I10" s="35"/>
      <c r="J10" s="160"/>
      <c r="K10" s="160"/>
    </row>
    <row r="11" spans="1:12">
      <c r="A11" s="155">
        <v>4</v>
      </c>
      <c r="B11" s="30" t="s">
        <v>9</v>
      </c>
      <c r="C11" s="120">
        <f>SUM('MB TRFS'!C9)</f>
        <v>19211069000</v>
      </c>
      <c r="D11" s="120">
        <f t="shared" si="0"/>
        <v>20171622450</v>
      </c>
      <c r="E11" s="120">
        <f t="shared" si="0"/>
        <v>21180203572.5</v>
      </c>
      <c r="F11" s="120">
        <f t="shared" si="1"/>
        <v>21180203572.5</v>
      </c>
      <c r="G11" s="119">
        <v>12211069400</v>
      </c>
      <c r="I11" s="36"/>
      <c r="J11" s="160"/>
      <c r="K11" s="160"/>
    </row>
    <row r="12" spans="1:12">
      <c r="A12" s="155">
        <v>5</v>
      </c>
      <c r="B12" s="30" t="s">
        <v>10</v>
      </c>
      <c r="C12" s="120">
        <f>SUM('MB TRFS'!C10)</f>
        <v>29232272782</v>
      </c>
      <c r="D12" s="120">
        <f t="shared" si="0"/>
        <v>30693886421.100002</v>
      </c>
      <c r="E12" s="120">
        <f t="shared" si="0"/>
        <v>32228580742.155003</v>
      </c>
      <c r="F12" s="120">
        <f t="shared" si="1"/>
        <v>32228580742.155003</v>
      </c>
      <c r="G12" s="107">
        <v>29624002634.705002</v>
      </c>
      <c r="I12" s="35"/>
      <c r="J12" s="159"/>
      <c r="K12" s="159"/>
    </row>
    <row r="13" spans="1:12">
      <c r="A13" s="155">
        <v>6</v>
      </c>
      <c r="B13" s="30" t="s">
        <v>11</v>
      </c>
      <c r="C13" s="120">
        <f>SUM('MB TRFS'!C11)</f>
        <v>25444496792.369385</v>
      </c>
      <c r="D13" s="120">
        <f t="shared" si="0"/>
        <v>26716721631.987854</v>
      </c>
      <c r="E13" s="120">
        <f t="shared" si="0"/>
        <v>28052557713.58725</v>
      </c>
      <c r="F13" s="120">
        <f t="shared" si="1"/>
        <v>28052557713.58725</v>
      </c>
      <c r="G13" s="120">
        <v>13260154863</v>
      </c>
      <c r="I13" s="160"/>
      <c r="J13" s="160"/>
      <c r="K13" s="161"/>
      <c r="L13" s="37"/>
    </row>
    <row r="14" spans="1:12">
      <c r="A14" s="155">
        <v>7</v>
      </c>
      <c r="B14" s="30" t="s">
        <v>12</v>
      </c>
      <c r="C14" s="120">
        <f>SUM('MB TRFS'!C13)</f>
        <v>10000000000</v>
      </c>
      <c r="D14" s="120">
        <f t="shared" si="0"/>
        <v>10500000000</v>
      </c>
      <c r="E14" s="120">
        <f t="shared" si="0"/>
        <v>11025000000</v>
      </c>
      <c r="F14" s="120">
        <f t="shared" si="1"/>
        <v>11025000000</v>
      </c>
      <c r="G14" s="29">
        <v>20717707669</v>
      </c>
      <c r="I14" s="40"/>
      <c r="J14" s="162"/>
      <c r="K14" s="163"/>
    </row>
    <row r="15" spans="1:12">
      <c r="A15" s="155"/>
      <c r="B15" s="30" t="s">
        <v>13</v>
      </c>
      <c r="C15" s="120">
        <f>SUM('MB TRFS'!C12)</f>
        <v>19320240000</v>
      </c>
      <c r="D15" s="120">
        <f t="shared" si="0"/>
        <v>20286252000</v>
      </c>
      <c r="E15" s="120">
        <f t="shared" si="0"/>
        <v>21300564600</v>
      </c>
      <c r="F15" s="120">
        <f t="shared" si="1"/>
        <v>21300564600</v>
      </c>
      <c r="G15" s="109">
        <v>16900000000</v>
      </c>
      <c r="I15" s="40"/>
      <c r="J15" s="162"/>
      <c r="K15" s="163"/>
    </row>
    <row r="16" spans="1:12">
      <c r="A16" s="155">
        <v>8</v>
      </c>
      <c r="B16" s="116" t="s">
        <v>14</v>
      </c>
      <c r="C16" s="180">
        <f>SUM(C8:C15)</f>
        <v>183840489081.36938</v>
      </c>
      <c r="D16" s="180">
        <f t="shared" si="0"/>
        <v>193032513535.43787</v>
      </c>
      <c r="E16" s="180">
        <f t="shared" si="0"/>
        <v>202684139212.20978</v>
      </c>
      <c r="F16" s="180">
        <f>SUM(F10:F15)</f>
        <v>201030389212.20978</v>
      </c>
      <c r="G16" s="117">
        <v>159355345179.95398</v>
      </c>
      <c r="J16" s="41"/>
    </row>
    <row r="17" spans="1:11">
      <c r="A17" s="155"/>
      <c r="B17" s="30"/>
      <c r="C17" s="120"/>
      <c r="D17" s="120"/>
      <c r="E17" s="120"/>
      <c r="F17" s="120"/>
      <c r="G17" s="30"/>
      <c r="I17" s="174">
        <f>SUM(C18-155007345180)</f>
        <v>28833143901.369385</v>
      </c>
    </row>
    <row r="18" spans="1:11">
      <c r="A18" s="155">
        <v>9</v>
      </c>
      <c r="B18" s="116" t="s">
        <v>15</v>
      </c>
      <c r="C18" s="180">
        <f>SUM(C16)</f>
        <v>183840489081.36938</v>
      </c>
      <c r="D18" s="180">
        <f>PRODUCT(C18,1.05)</f>
        <v>193032513535.43787</v>
      </c>
      <c r="E18" s="180">
        <f>PRODUCT(D18,1.05)</f>
        <v>202684139212.20978</v>
      </c>
      <c r="F18" s="180">
        <f>SUM(D18:E18)</f>
        <v>395716652747.64764</v>
      </c>
      <c r="G18" s="117">
        <v>159355345179.95398</v>
      </c>
      <c r="I18" s="42">
        <f>SUM(C14-I17)</f>
        <v>-18833143901.369385</v>
      </c>
      <c r="J18" s="43"/>
    </row>
    <row r="19" spans="1:11">
      <c r="A19" s="155"/>
      <c r="B19" s="30"/>
      <c r="C19" s="30"/>
      <c r="D19" s="30"/>
      <c r="E19" s="30"/>
      <c r="F19" s="30"/>
      <c r="G19" s="30"/>
      <c r="J19" s="42"/>
      <c r="K19" s="42"/>
    </row>
    <row r="20" spans="1:11">
      <c r="A20" s="155">
        <v>10</v>
      </c>
      <c r="B20" s="116" t="s">
        <v>16</v>
      </c>
      <c r="C20" s="30"/>
      <c r="D20" s="30"/>
      <c r="E20" s="30"/>
      <c r="F20" s="30"/>
      <c r="G20" s="30"/>
    </row>
    <row r="21" spans="1:11">
      <c r="A21" s="155">
        <v>11</v>
      </c>
      <c r="B21" s="116" t="s">
        <v>17</v>
      </c>
      <c r="C21" s="30"/>
      <c r="D21" s="30"/>
      <c r="E21" s="30"/>
      <c r="F21" s="30"/>
      <c r="G21" s="30"/>
      <c r="I21" s="43"/>
    </row>
    <row r="22" spans="1:11">
      <c r="A22" s="155">
        <v>12</v>
      </c>
      <c r="B22" s="156" t="s">
        <v>18</v>
      </c>
      <c r="C22" s="29"/>
      <c r="D22" s="29"/>
      <c r="E22" s="29"/>
      <c r="F22" s="29"/>
      <c r="G22" s="29"/>
      <c r="I22" s="42"/>
    </row>
    <row r="23" spans="1:11">
      <c r="A23" s="155">
        <v>13</v>
      </c>
      <c r="B23" s="30" t="s">
        <v>19</v>
      </c>
      <c r="C23" s="29"/>
      <c r="D23" s="29"/>
      <c r="E23" s="29"/>
      <c r="F23" s="29"/>
      <c r="G23" s="29"/>
      <c r="I23" s="42"/>
    </row>
    <row r="24" spans="1:11">
      <c r="A24" s="155">
        <v>14</v>
      </c>
      <c r="B24" s="30" t="s">
        <v>20</v>
      </c>
      <c r="C24" s="29"/>
      <c r="D24" s="29"/>
      <c r="E24" s="29"/>
      <c r="F24" s="29"/>
      <c r="G24" s="29"/>
      <c r="I24" s="42"/>
    </row>
    <row r="25" spans="1:11">
      <c r="A25" s="155">
        <v>15</v>
      </c>
      <c r="B25" s="116" t="s">
        <v>21</v>
      </c>
      <c r="C25" s="150"/>
      <c r="D25" s="150"/>
      <c r="E25" s="150"/>
      <c r="F25" s="150"/>
      <c r="G25" s="150"/>
    </row>
    <row r="26" spans="1:11">
      <c r="A26" s="155"/>
      <c r="B26" s="30"/>
      <c r="C26" s="29"/>
      <c r="D26" s="29"/>
      <c r="E26" s="29"/>
      <c r="F26" s="29"/>
      <c r="G26" s="29"/>
    </row>
    <row r="27" spans="1:11">
      <c r="A27" s="155">
        <v>16</v>
      </c>
      <c r="B27" s="116" t="s">
        <v>22</v>
      </c>
      <c r="C27" s="29"/>
      <c r="D27" s="29"/>
      <c r="E27" s="29"/>
      <c r="F27" s="29"/>
      <c r="G27" s="29"/>
    </row>
    <row r="28" spans="1:11">
      <c r="A28" s="155">
        <v>17</v>
      </c>
      <c r="B28" s="30" t="s">
        <v>23</v>
      </c>
      <c r="C28" s="120">
        <f>SUM('MB FUNC'!C26)</f>
        <v>38825100396.859482</v>
      </c>
      <c r="D28" s="120">
        <f>PRODUCT(C28,1.05)</f>
        <v>40766355416.702461</v>
      </c>
      <c r="E28" s="120">
        <f>PRODUCT(D28,1.05)</f>
        <v>42804673187.537582</v>
      </c>
      <c r="F28" s="120">
        <f>SUM(E28)</f>
        <v>42804673187.537582</v>
      </c>
      <c r="G28" s="29">
        <v>40540141868.298798</v>
      </c>
      <c r="H28" s="42"/>
    </row>
    <row r="29" spans="1:11" ht="33">
      <c r="A29" s="155">
        <v>18</v>
      </c>
      <c r="B29" s="118" t="s">
        <v>24</v>
      </c>
      <c r="C29" s="120">
        <f>SUM('MB FUNC'!C27)</f>
        <v>133219342</v>
      </c>
      <c r="D29" s="120">
        <f>PRODUCT(C29,1.05)</f>
        <v>139880309.09999999</v>
      </c>
      <c r="E29" s="120">
        <f>PRODUCT(D29,1.05)</f>
        <v>146874324.55500001</v>
      </c>
      <c r="F29" s="120">
        <f>SUM(E29)</f>
        <v>146874324.55500001</v>
      </c>
      <c r="G29" s="109">
        <v>137339527.5</v>
      </c>
      <c r="H29" s="42"/>
      <c r="I29" s="43"/>
    </row>
    <row r="30" spans="1:11">
      <c r="A30" s="155">
        <v>19</v>
      </c>
      <c r="B30" s="30" t="s">
        <v>25</v>
      </c>
      <c r="C30" s="120">
        <f>SUM('MB FUNC'!C28)</f>
        <v>8203872000</v>
      </c>
      <c r="D30" s="120"/>
      <c r="E30" s="120"/>
      <c r="F30" s="120"/>
      <c r="G30" s="29">
        <v>9487909202</v>
      </c>
    </row>
    <row r="31" spans="1:11">
      <c r="A31" s="155">
        <v>20</v>
      </c>
      <c r="B31" s="30" t="s">
        <v>26</v>
      </c>
      <c r="C31" s="120">
        <f>SUM('MB FUNC'!C29)</f>
        <v>12495351818.885515</v>
      </c>
      <c r="D31" s="120">
        <f>PRODUCT(C31,1.05)</f>
        <v>13120119409.829792</v>
      </c>
      <c r="E31" s="120">
        <f>PRODUCT(D31,1.05)</f>
        <v>13776125380.321281</v>
      </c>
      <c r="F31" s="120">
        <f>SUM(E31)</f>
        <v>13776125380.321281</v>
      </c>
      <c r="G31" s="29">
        <v>2252510532.1180019</v>
      </c>
      <c r="H31" s="44"/>
      <c r="I31" s="43"/>
    </row>
    <row r="32" spans="1:11">
      <c r="A32" s="155">
        <v>21</v>
      </c>
      <c r="B32" s="116" t="s">
        <v>27</v>
      </c>
      <c r="C32" s="180">
        <f>SUM(C28:C31)</f>
        <v>59657543557.744995</v>
      </c>
      <c r="D32" s="180">
        <f>PRODUCT(C32,1.05)</f>
        <v>62640420735.632248</v>
      </c>
      <c r="E32" s="180">
        <f>PRODUCT(D32,1.05)</f>
        <v>65772441772.413864</v>
      </c>
      <c r="F32" s="180">
        <f>SUM(D32:E32)</f>
        <v>128412862508.04611</v>
      </c>
      <c r="G32" s="150">
        <v>52417901129.916801</v>
      </c>
      <c r="H32" s="43"/>
      <c r="I32" s="42"/>
    </row>
    <row r="33" spans="1:9">
      <c r="A33" s="155"/>
      <c r="B33" s="30"/>
      <c r="C33" s="120"/>
      <c r="D33" s="120"/>
      <c r="E33" s="120"/>
      <c r="F33" s="120"/>
      <c r="G33" s="29"/>
      <c r="H33" s="43"/>
      <c r="I33" s="43"/>
    </row>
    <row r="34" spans="1:9">
      <c r="A34" s="155">
        <v>22</v>
      </c>
      <c r="B34" s="116" t="s">
        <v>28</v>
      </c>
      <c r="C34" s="180">
        <v>59657543558</v>
      </c>
      <c r="D34" s="180">
        <f>PRODUCT(C34,1.05)</f>
        <v>62640420735.900002</v>
      </c>
      <c r="E34" s="180">
        <f>PRODUCT(D34,1.05)</f>
        <v>65772441772.695007</v>
      </c>
      <c r="F34" s="180">
        <f>SUM(C34:E34)</f>
        <v>188070406066.595</v>
      </c>
      <c r="G34" s="150">
        <v>52417901129.916801</v>
      </c>
      <c r="H34" s="45"/>
      <c r="I34" s="43"/>
    </row>
    <row r="35" spans="1:9">
      <c r="A35" s="155"/>
      <c r="B35" s="30"/>
      <c r="C35" s="120"/>
      <c r="D35" s="120"/>
      <c r="E35" s="120"/>
      <c r="F35" s="120"/>
      <c r="G35" s="30"/>
      <c r="H35" s="42"/>
      <c r="I35" s="43"/>
    </row>
    <row r="36" spans="1:9">
      <c r="A36" s="155">
        <v>23</v>
      </c>
      <c r="B36" s="116" t="s">
        <v>65</v>
      </c>
      <c r="C36" s="120"/>
      <c r="D36" s="120"/>
      <c r="E36" s="120"/>
      <c r="F36" s="120"/>
      <c r="G36" s="30"/>
      <c r="H36" s="42"/>
    </row>
    <row r="37" spans="1:9">
      <c r="A37" s="155">
        <v>24</v>
      </c>
      <c r="B37" s="30" t="s">
        <v>66</v>
      </c>
      <c r="C37" s="120">
        <f>SUM('[2]T-SUM BY SEC'!$C$8)</f>
        <v>15712790195.599998</v>
      </c>
      <c r="D37" s="120">
        <f t="shared" ref="D37:E41" si="2">PRODUCT(C37,1.05)</f>
        <v>16498429705.379999</v>
      </c>
      <c r="E37" s="120">
        <f t="shared" si="2"/>
        <v>17323351190.648998</v>
      </c>
      <c r="F37" s="120">
        <f>SUM(E37)</f>
        <v>17323351190.648998</v>
      </c>
      <c r="G37" s="120">
        <v>17490456448</v>
      </c>
      <c r="H37" s="114"/>
      <c r="I37" s="43"/>
    </row>
    <row r="38" spans="1:9">
      <c r="A38" s="155">
        <v>25</v>
      </c>
      <c r="B38" s="30" t="s">
        <v>67</v>
      </c>
      <c r="C38" s="120">
        <f>SUM('[2]T-SUM BY SEC'!$C$10)</f>
        <v>70297901689.619995</v>
      </c>
      <c r="D38" s="120">
        <f t="shared" si="2"/>
        <v>73812796774.100998</v>
      </c>
      <c r="E38" s="120">
        <f t="shared" si="2"/>
        <v>77503436612.806046</v>
      </c>
      <c r="F38" s="120">
        <f>SUM(E38)</f>
        <v>77503436612.806046</v>
      </c>
      <c r="G38" s="120">
        <v>54415702658.496002</v>
      </c>
      <c r="H38" s="114"/>
      <c r="I38" s="42"/>
    </row>
    <row r="39" spans="1:9">
      <c r="A39" s="155">
        <v>26</v>
      </c>
      <c r="B39" s="30" t="s">
        <v>68</v>
      </c>
      <c r="C39" s="120">
        <f>SUM('[2]T-SUM BY SEC'!$C$13)</f>
        <v>1502471457.5999999</v>
      </c>
      <c r="D39" s="120">
        <f t="shared" si="2"/>
        <v>1577595030.48</v>
      </c>
      <c r="E39" s="120">
        <f t="shared" si="2"/>
        <v>1656474782.0040002</v>
      </c>
      <c r="F39" s="120">
        <f>SUM(E39)</f>
        <v>1656474782.0040002</v>
      </c>
      <c r="G39" s="120">
        <v>1125277920</v>
      </c>
      <c r="H39" s="114"/>
      <c r="I39" s="43"/>
    </row>
    <row r="40" spans="1:9">
      <c r="A40" s="155">
        <v>27</v>
      </c>
      <c r="B40" s="30" t="s">
        <v>69</v>
      </c>
      <c r="C40" s="120">
        <f>SUM('[2]T-SUM BY SEC'!$C$16)</f>
        <v>36669782180.799995</v>
      </c>
      <c r="D40" s="120">
        <f t="shared" si="2"/>
        <v>38503271289.839996</v>
      </c>
      <c r="E40" s="120">
        <f t="shared" si="2"/>
        <v>40428434854.332001</v>
      </c>
      <c r="F40" s="120">
        <f>SUM(E40)</f>
        <v>40428434854.332001</v>
      </c>
      <c r="G40" s="120">
        <v>33906007024</v>
      </c>
      <c r="H40" s="114"/>
      <c r="I40" s="42"/>
    </row>
    <row r="41" spans="1:9">
      <c r="A41" s="155">
        <v>28</v>
      </c>
      <c r="B41" s="116" t="s">
        <v>45</v>
      </c>
      <c r="C41" s="180">
        <f>SUM(C37:C40)</f>
        <v>124182945523.62</v>
      </c>
      <c r="D41" s="180">
        <f t="shared" si="2"/>
        <v>130392092799.80099</v>
      </c>
      <c r="E41" s="180">
        <f t="shared" si="2"/>
        <v>136911697439.79105</v>
      </c>
      <c r="F41" s="180">
        <f>SUM(F37:F40)</f>
        <v>136911697439.79105</v>
      </c>
      <c r="G41" s="117">
        <v>106937444050.496</v>
      </c>
    </row>
    <row r="42" spans="1:9">
      <c r="A42" s="155"/>
      <c r="B42" s="30"/>
      <c r="C42" s="120"/>
      <c r="D42" s="120"/>
      <c r="E42" s="120"/>
      <c r="F42" s="120"/>
      <c r="G42" s="30"/>
    </row>
    <row r="43" spans="1:9">
      <c r="A43" s="155">
        <v>29</v>
      </c>
      <c r="B43" s="116" t="s">
        <v>46</v>
      </c>
      <c r="C43" s="180">
        <v>183840489081</v>
      </c>
      <c r="D43" s="180">
        <f>PRODUCT(C43,1.05)</f>
        <v>193032513535.05002</v>
      </c>
      <c r="E43" s="180">
        <f>PRODUCT(D43,1.05)</f>
        <v>202684139211.80252</v>
      </c>
      <c r="F43" s="180">
        <f>SUM(C43:E43)</f>
        <v>579557141827.85254</v>
      </c>
      <c r="G43" s="117">
        <v>159355345180.41281</v>
      </c>
    </row>
    <row r="44" spans="1:9">
      <c r="A44" s="155">
        <v>30</v>
      </c>
      <c r="B44" s="116" t="s">
        <v>47</v>
      </c>
      <c r="C44" s="120"/>
      <c r="D44" s="120"/>
      <c r="E44" s="120"/>
      <c r="F44" s="120"/>
      <c r="G44" s="117"/>
    </row>
    <row r="45" spans="1:9">
      <c r="A45" s="155"/>
      <c r="B45" s="30"/>
      <c r="C45" s="30"/>
      <c r="D45" s="30"/>
      <c r="E45" s="30"/>
      <c r="F45" s="30"/>
      <c r="G45" s="30"/>
      <c r="H45" s="46"/>
    </row>
    <row r="46" spans="1:9">
      <c r="A46" s="155">
        <v>31</v>
      </c>
      <c r="B46" s="116" t="s">
        <v>48</v>
      </c>
      <c r="C46" s="30"/>
      <c r="D46" s="30"/>
      <c r="E46" s="30"/>
      <c r="F46" s="30"/>
      <c r="G46" s="30"/>
    </row>
    <row r="47" spans="1:9">
      <c r="A47" s="155">
        <v>32</v>
      </c>
      <c r="B47" s="30" t="s">
        <v>49</v>
      </c>
      <c r="C47" s="29"/>
      <c r="D47" s="29"/>
      <c r="E47" s="29"/>
      <c r="F47" s="29"/>
      <c r="G47" s="30"/>
    </row>
    <row r="48" spans="1:9">
      <c r="A48" s="155">
        <v>33</v>
      </c>
      <c r="B48" s="30" t="s">
        <v>50</v>
      </c>
      <c r="C48" s="30"/>
      <c r="D48" s="30"/>
      <c r="E48" s="30"/>
      <c r="F48" s="30"/>
      <c r="G48" s="30"/>
    </row>
    <row r="49" spans="1:7">
      <c r="A49" s="155">
        <v>34</v>
      </c>
      <c r="B49" s="116" t="s">
        <v>51</v>
      </c>
      <c r="C49" s="117"/>
      <c r="D49" s="117"/>
      <c r="E49" s="117"/>
      <c r="F49" s="117"/>
      <c r="G49" s="116">
        <v>0</v>
      </c>
    </row>
    <row r="50" spans="1:7">
      <c r="A50" s="155"/>
      <c r="B50" s="116"/>
      <c r="C50" s="116"/>
      <c r="D50" s="116"/>
      <c r="E50" s="116"/>
      <c r="F50" s="116"/>
      <c r="G50" s="116"/>
    </row>
    <row r="51" spans="1:7" ht="17.25" thickBot="1">
      <c r="A51" s="157">
        <v>35</v>
      </c>
      <c r="B51" s="158" t="s">
        <v>52</v>
      </c>
      <c r="C51" s="158"/>
      <c r="D51" s="158"/>
      <c r="E51" s="158"/>
      <c r="F51" s="158"/>
      <c r="G51" s="158"/>
    </row>
  </sheetData>
  <mergeCells count="3">
    <mergeCell ref="A1:G1"/>
    <mergeCell ref="A2:G2"/>
    <mergeCell ref="A3:G3"/>
  </mergeCells>
  <pageMargins left="0.7" right="0.7" top="0.75" bottom="0.75" header="0.3" footer="0.3"/>
  <pageSetup scale="83" firstPageNumber="5" orientation="landscape" useFirstPageNumber="1" verticalDpi="0" r:id="rId1"/>
  <headerFooter>
    <oddFooter>&amp;C&amp;"-,Bold"&amp;18&amp;P</oddFooter>
  </headerFooter>
  <rowBreaks count="1" manualBreakCount="1">
    <brk id="34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4"/>
  <sheetViews>
    <sheetView view="pageBreakPreview" topLeftCell="A19" zoomScale="78" zoomScaleSheetLayoutView="78" workbookViewId="0">
      <selection activeCell="C43" sqref="C43"/>
    </sheetView>
  </sheetViews>
  <sheetFormatPr defaultColWidth="9.140625" defaultRowHeight="14.25"/>
  <cols>
    <col min="1" max="1" width="6" style="16" customWidth="1"/>
    <col min="2" max="2" width="55.7109375" style="1" customWidth="1"/>
    <col min="3" max="6" width="21" style="1" customWidth="1"/>
    <col min="7" max="7" width="19.5703125" style="1" customWidth="1"/>
    <col min="8" max="8" width="0.28515625" style="1" hidden="1" customWidth="1"/>
    <col min="9" max="9" width="23.7109375" style="1" customWidth="1"/>
    <col min="10" max="10" width="18.140625" style="1" customWidth="1"/>
    <col min="11" max="11" width="18" style="1" customWidth="1"/>
    <col min="12" max="12" width="15" style="1" customWidth="1"/>
    <col min="13" max="16384" width="9.140625" style="1"/>
  </cols>
  <sheetData>
    <row r="1" spans="1:13">
      <c r="A1" s="213" t="s">
        <v>0</v>
      </c>
      <c r="B1" s="214"/>
      <c r="C1" s="214"/>
      <c r="D1" s="214"/>
      <c r="E1" s="214"/>
      <c r="F1" s="214"/>
      <c r="G1" s="214"/>
      <c r="I1" s="47"/>
      <c r="J1" s="47"/>
      <c r="K1" s="47"/>
      <c r="L1" s="47"/>
      <c r="M1" s="47"/>
    </row>
    <row r="2" spans="1:13">
      <c r="A2" s="213" t="s">
        <v>70</v>
      </c>
      <c r="B2" s="214"/>
      <c r="C2" s="214"/>
      <c r="D2" s="214"/>
      <c r="E2" s="214"/>
      <c r="F2" s="214"/>
      <c r="G2" s="214"/>
      <c r="I2" s="47"/>
      <c r="J2" s="47"/>
      <c r="K2" s="47"/>
      <c r="L2" s="47"/>
      <c r="M2" s="47"/>
    </row>
    <row r="3" spans="1:13">
      <c r="A3" s="216">
        <v>2017</v>
      </c>
      <c r="B3" s="217"/>
      <c r="C3" s="217"/>
      <c r="D3" s="217"/>
      <c r="E3" s="217"/>
      <c r="F3" s="217"/>
      <c r="G3" s="217"/>
      <c r="I3" s="47"/>
      <c r="J3" s="47"/>
      <c r="K3" s="47"/>
      <c r="L3" s="47"/>
      <c r="M3" s="47"/>
    </row>
    <row r="4" spans="1:13" ht="51" customHeight="1">
      <c r="A4" s="3" t="s">
        <v>3</v>
      </c>
      <c r="B4" s="6" t="s">
        <v>4</v>
      </c>
      <c r="C4" s="7" t="s">
        <v>216</v>
      </c>
      <c r="D4" s="205" t="s">
        <v>232</v>
      </c>
      <c r="E4" s="205" t="s">
        <v>233</v>
      </c>
      <c r="F4" s="7" t="s">
        <v>234</v>
      </c>
      <c r="G4" s="7" t="s">
        <v>229</v>
      </c>
      <c r="I4" s="47"/>
      <c r="J4" s="47"/>
      <c r="K4" s="47"/>
      <c r="L4" s="47"/>
      <c r="M4" s="47"/>
    </row>
    <row r="5" spans="1:13" ht="16.5">
      <c r="A5" s="34"/>
      <c r="B5" s="4"/>
      <c r="C5" s="8" t="s">
        <v>5</v>
      </c>
      <c r="D5" s="8"/>
      <c r="E5" s="8"/>
      <c r="F5" s="8"/>
      <c r="G5" s="8" t="s">
        <v>5</v>
      </c>
      <c r="I5" s="47"/>
      <c r="J5" s="47"/>
      <c r="K5" s="47"/>
      <c r="L5" s="47"/>
      <c r="M5" s="47"/>
    </row>
    <row r="6" spans="1:13" ht="16.5">
      <c r="A6" s="34">
        <v>1</v>
      </c>
      <c r="B6" s="6" t="s">
        <v>6</v>
      </c>
      <c r="C6" s="180">
        <v>1500000000</v>
      </c>
      <c r="D6" s="180">
        <f>PRODUCT(C6,1.05)</f>
        <v>1575000000</v>
      </c>
      <c r="E6" s="180">
        <f>PRODUCT(D6,1.05)</f>
        <v>1653750000</v>
      </c>
      <c r="F6" s="180">
        <f>SUM(C6:E6)</f>
        <v>4728750000</v>
      </c>
      <c r="G6" s="9">
        <v>250678507</v>
      </c>
      <c r="I6" s="47"/>
      <c r="J6" s="47"/>
      <c r="K6" s="47"/>
      <c r="L6" s="47"/>
      <c r="M6" s="47"/>
    </row>
    <row r="7" spans="1:13" ht="16.5">
      <c r="A7" s="34">
        <v>2</v>
      </c>
      <c r="B7" s="6" t="s">
        <v>7</v>
      </c>
      <c r="C7" s="120"/>
      <c r="D7" s="120"/>
      <c r="E7" s="120"/>
      <c r="F7" s="120"/>
      <c r="G7" s="4"/>
      <c r="I7" s="13"/>
      <c r="J7" s="48"/>
      <c r="K7" s="48"/>
      <c r="L7" s="47"/>
      <c r="M7" s="47"/>
    </row>
    <row r="8" spans="1:13" ht="16.5">
      <c r="A8" s="34">
        <v>3</v>
      </c>
      <c r="B8" s="4" t="s">
        <v>71</v>
      </c>
      <c r="C8" s="120">
        <f>SUM('PAID TO CRF'!C6)</f>
        <v>79132410507</v>
      </c>
      <c r="D8" s="120">
        <f t="shared" ref="D8:E14" si="0">PRODUCT(C8,1.05)</f>
        <v>83089031032.350006</v>
      </c>
      <c r="E8" s="120">
        <f t="shared" si="0"/>
        <v>87243482583.967514</v>
      </c>
      <c r="F8" s="120">
        <f>SUM(E8)</f>
        <v>87243482583.967514</v>
      </c>
      <c r="G8" s="11">
        <v>66391732106.249001</v>
      </c>
      <c r="I8" s="13"/>
      <c r="J8" s="47"/>
      <c r="K8" s="47"/>
      <c r="L8" s="47"/>
      <c r="M8" s="47"/>
    </row>
    <row r="9" spans="1:13" ht="16.5">
      <c r="A9" s="34">
        <v>4</v>
      </c>
      <c r="B9" s="4" t="s">
        <v>72</v>
      </c>
      <c r="C9" s="120">
        <f>SUM('PAID TO CRF'!C7)</f>
        <v>19211069000</v>
      </c>
      <c r="D9" s="120">
        <f t="shared" si="0"/>
        <v>20171622450</v>
      </c>
      <c r="E9" s="120">
        <f t="shared" si="0"/>
        <v>21180203572.5</v>
      </c>
      <c r="F9" s="120">
        <f>SUM(E9)</f>
        <v>21180203572.5</v>
      </c>
      <c r="G9" s="11">
        <v>12211069400</v>
      </c>
      <c r="I9" s="13"/>
      <c r="J9" s="47"/>
      <c r="K9" s="47"/>
      <c r="L9" s="47"/>
      <c r="M9" s="47"/>
    </row>
    <row r="10" spans="1:13" ht="16.5">
      <c r="A10" s="34">
        <v>5</v>
      </c>
      <c r="B10" s="4" t="s">
        <v>73</v>
      </c>
      <c r="C10" s="120">
        <f>SUM('PAID TO CRF'!C28)</f>
        <v>29232272782</v>
      </c>
      <c r="D10" s="120">
        <f t="shared" si="0"/>
        <v>30693886421.100002</v>
      </c>
      <c r="E10" s="120">
        <f t="shared" si="0"/>
        <v>32228580742.155003</v>
      </c>
      <c r="F10" s="120">
        <f>SUM(E10)</f>
        <v>32228580742.155003</v>
      </c>
      <c r="G10" s="11">
        <v>29624002634.705002</v>
      </c>
      <c r="I10" s="13"/>
      <c r="J10" s="48"/>
      <c r="K10" s="48"/>
      <c r="L10" s="47"/>
      <c r="M10" s="47"/>
    </row>
    <row r="11" spans="1:13" ht="16.5">
      <c r="A11" s="34">
        <v>6</v>
      </c>
      <c r="B11" s="4" t="s">
        <v>11</v>
      </c>
      <c r="C11" s="120">
        <v>25444496792.369385</v>
      </c>
      <c r="D11" s="120">
        <f t="shared" si="0"/>
        <v>26716721631.987854</v>
      </c>
      <c r="E11" s="120">
        <f t="shared" si="0"/>
        <v>28052557713.58725</v>
      </c>
      <c r="F11" s="120">
        <f>SUM(C11:E11)</f>
        <v>80213776137.944489</v>
      </c>
      <c r="G11" s="11">
        <v>13260154863</v>
      </c>
      <c r="I11" s="47"/>
      <c r="J11" s="47"/>
      <c r="K11" s="49"/>
      <c r="L11" s="49"/>
      <c r="M11" s="47"/>
    </row>
    <row r="12" spans="1:13" ht="16.5">
      <c r="A12" s="34">
        <v>7</v>
      </c>
      <c r="B12" s="118" t="s">
        <v>74</v>
      </c>
      <c r="C12" s="120">
        <f>SUM('PAID TO CRF'!C8)</f>
        <v>19320240000</v>
      </c>
      <c r="D12" s="120">
        <f t="shared" si="0"/>
        <v>20286252000</v>
      </c>
      <c r="E12" s="120">
        <f t="shared" si="0"/>
        <v>21300564600</v>
      </c>
      <c r="F12" s="120">
        <f>SUM(E12)</f>
        <v>21300564600</v>
      </c>
      <c r="G12" s="11">
        <v>27617707669.046005</v>
      </c>
      <c r="I12" s="50"/>
      <c r="J12" s="51"/>
      <c r="K12" s="52"/>
      <c r="L12" s="47"/>
      <c r="M12" s="47"/>
    </row>
    <row r="13" spans="1:13" ht="16.5">
      <c r="A13" s="34">
        <v>8</v>
      </c>
      <c r="B13" s="118" t="s">
        <v>221</v>
      </c>
      <c r="C13" s="120">
        <f>SUM('PAID TO CRF'!C54)</f>
        <v>10000000000</v>
      </c>
      <c r="D13" s="120">
        <f t="shared" si="0"/>
        <v>10500000000</v>
      </c>
      <c r="E13" s="120">
        <f t="shared" si="0"/>
        <v>11025000000</v>
      </c>
      <c r="F13" s="120">
        <f>SUM(E13)</f>
        <v>11025000000</v>
      </c>
      <c r="G13" s="11">
        <v>10000000000</v>
      </c>
      <c r="I13" s="50"/>
      <c r="J13" s="51"/>
      <c r="K13" s="52"/>
      <c r="L13" s="47"/>
      <c r="M13" s="47"/>
    </row>
    <row r="14" spans="1:13" ht="16.5">
      <c r="A14" s="34"/>
      <c r="B14" s="6" t="s">
        <v>14</v>
      </c>
      <c r="C14" s="180">
        <f>SUM(C8:C13,C6)</f>
        <v>183840489081.36938</v>
      </c>
      <c r="D14" s="180">
        <f t="shared" si="0"/>
        <v>193032513535.43787</v>
      </c>
      <c r="E14" s="180">
        <f t="shared" si="0"/>
        <v>202684139212.20978</v>
      </c>
      <c r="F14" s="180">
        <f>SUM(F8:F13)</f>
        <v>253191607636.56702</v>
      </c>
      <c r="G14" s="20">
        <v>159355345180</v>
      </c>
      <c r="I14" s="54"/>
      <c r="J14" s="50"/>
      <c r="K14" s="47"/>
      <c r="L14" s="47"/>
      <c r="M14" s="47"/>
    </row>
    <row r="15" spans="1:13" ht="16.5">
      <c r="A15" s="34"/>
      <c r="B15" s="4"/>
      <c r="C15" s="120"/>
      <c r="D15" s="120"/>
      <c r="E15" s="120"/>
      <c r="F15" s="120"/>
      <c r="G15" s="4"/>
      <c r="I15" s="173"/>
      <c r="J15" s="47"/>
      <c r="K15" s="47"/>
      <c r="L15" s="47"/>
      <c r="M15" s="47"/>
    </row>
    <row r="16" spans="1:13" ht="16.5">
      <c r="A16" s="34">
        <v>9</v>
      </c>
      <c r="B16" s="6" t="s">
        <v>15</v>
      </c>
      <c r="C16" s="180">
        <f>SUM(C14)</f>
        <v>183840489081.36938</v>
      </c>
      <c r="D16" s="180">
        <f>PRODUCT(C16,1.05)</f>
        <v>193032513535.43787</v>
      </c>
      <c r="E16" s="180">
        <f>PRODUCT(D16,1.05)</f>
        <v>202684139212.20978</v>
      </c>
      <c r="F16" s="180">
        <f>SUM(D16:E16)</f>
        <v>395716652747.64764</v>
      </c>
      <c r="G16" s="9">
        <v>159355345180</v>
      </c>
      <c r="I16" s="53"/>
      <c r="J16" s="54"/>
      <c r="K16" s="47"/>
      <c r="L16" s="47"/>
      <c r="M16" s="47"/>
    </row>
    <row r="17" spans="1:13" ht="16.5">
      <c r="A17" s="34"/>
      <c r="B17" s="4"/>
      <c r="C17" s="120"/>
      <c r="D17" s="120"/>
      <c r="E17" s="120"/>
      <c r="F17" s="120"/>
      <c r="G17" s="4"/>
      <c r="I17" s="53">
        <f>SUM('[1]T-SUM BY SEC'!$C$41-C14)</f>
        <v>-0.32940673828125</v>
      </c>
      <c r="J17" s="53"/>
      <c r="K17" s="53"/>
      <c r="L17" s="47"/>
      <c r="M17" s="47"/>
    </row>
    <row r="18" spans="1:13" ht="16.5">
      <c r="A18" s="34">
        <v>10</v>
      </c>
      <c r="B18" s="6" t="s">
        <v>16</v>
      </c>
      <c r="C18" s="120"/>
      <c r="D18" s="120"/>
      <c r="E18" s="120"/>
      <c r="F18" s="120"/>
      <c r="G18" s="4"/>
      <c r="I18" s="53"/>
      <c r="J18" s="47"/>
      <c r="K18" s="47"/>
      <c r="L18" s="47"/>
      <c r="M18" s="47"/>
    </row>
    <row r="19" spans="1:13" ht="16.5">
      <c r="A19" s="34">
        <v>11</v>
      </c>
      <c r="B19" s="6" t="s">
        <v>17</v>
      </c>
      <c r="C19" s="120"/>
      <c r="D19" s="120"/>
      <c r="E19" s="120"/>
      <c r="F19" s="120"/>
      <c r="G19" s="4"/>
      <c r="I19" s="54"/>
      <c r="J19" s="47"/>
      <c r="K19" s="47"/>
      <c r="L19" s="47"/>
      <c r="M19" s="47"/>
    </row>
    <row r="20" spans="1:13" ht="16.5">
      <c r="A20" s="34">
        <v>12</v>
      </c>
      <c r="B20" s="4" t="s">
        <v>18</v>
      </c>
      <c r="C20" s="120"/>
      <c r="D20" s="120"/>
      <c r="E20" s="120"/>
      <c r="F20" s="120"/>
      <c r="G20" s="15"/>
      <c r="I20" s="53"/>
      <c r="J20" s="47"/>
      <c r="K20" s="47"/>
      <c r="L20" s="47"/>
      <c r="M20" s="47"/>
    </row>
    <row r="21" spans="1:13" ht="16.5">
      <c r="A21" s="34">
        <v>13</v>
      </c>
      <c r="B21" s="4" t="s">
        <v>19</v>
      </c>
      <c r="C21" s="120"/>
      <c r="D21" s="120"/>
      <c r="E21" s="120"/>
      <c r="F21" s="120"/>
      <c r="G21" s="15"/>
      <c r="I21" s="53"/>
      <c r="J21" s="47"/>
      <c r="K21" s="47"/>
      <c r="L21" s="47"/>
      <c r="M21" s="47"/>
    </row>
    <row r="22" spans="1:13" ht="16.5">
      <c r="A22" s="34">
        <v>14</v>
      </c>
      <c r="B22" s="4" t="s">
        <v>20</v>
      </c>
      <c r="C22" s="120"/>
      <c r="D22" s="120"/>
      <c r="E22" s="120"/>
      <c r="F22" s="120"/>
      <c r="G22" s="15"/>
      <c r="I22" s="53"/>
      <c r="J22" s="47"/>
      <c r="K22" s="47"/>
      <c r="L22" s="47"/>
      <c r="M22" s="47"/>
    </row>
    <row r="23" spans="1:13" ht="16.5">
      <c r="A23" s="34">
        <v>15</v>
      </c>
      <c r="B23" s="6" t="s">
        <v>21</v>
      </c>
      <c r="C23" s="120"/>
      <c r="D23" s="120"/>
      <c r="E23" s="120"/>
      <c r="F23" s="120"/>
      <c r="G23" s="24"/>
      <c r="I23" s="47"/>
      <c r="J23" s="47"/>
      <c r="K23" s="47"/>
      <c r="L23" s="47"/>
      <c r="M23" s="47"/>
    </row>
    <row r="24" spans="1:13" ht="16.5">
      <c r="A24" s="34"/>
      <c r="B24" s="4"/>
      <c r="C24" s="120"/>
      <c r="D24" s="120"/>
      <c r="E24" s="120"/>
      <c r="F24" s="120"/>
      <c r="G24" s="15"/>
      <c r="I24" s="47"/>
      <c r="J24" s="47"/>
      <c r="K24" s="47"/>
      <c r="L24" s="47"/>
      <c r="M24" s="47"/>
    </row>
    <row r="25" spans="1:13" ht="16.5">
      <c r="A25" s="34">
        <v>16</v>
      </c>
      <c r="B25" s="6" t="s">
        <v>22</v>
      </c>
      <c r="C25" s="120"/>
      <c r="D25" s="120"/>
      <c r="E25" s="120"/>
      <c r="F25" s="120"/>
      <c r="G25" s="15"/>
      <c r="I25" s="47"/>
      <c r="J25" s="47"/>
      <c r="K25" s="47"/>
      <c r="L25" s="47"/>
      <c r="M25" s="47"/>
    </row>
    <row r="26" spans="1:13" ht="16.5">
      <c r="A26" s="34">
        <v>17</v>
      </c>
      <c r="B26" s="4" t="s">
        <v>23</v>
      </c>
      <c r="C26" s="120">
        <f>SUM('[1]T-SUM BY SEC'!$C$37)</f>
        <v>47028972396.859482</v>
      </c>
      <c r="D26" s="120">
        <f t="shared" ref="D26:E30" si="1">PRODUCT(C26,1.05)</f>
        <v>49380421016.702461</v>
      </c>
      <c r="E26" s="120">
        <f t="shared" si="1"/>
        <v>51849442067.53759</v>
      </c>
      <c r="F26" s="120">
        <f>SUM(E26)</f>
        <v>51849442067.53759</v>
      </c>
      <c r="G26" s="15">
        <v>40540141868.298798</v>
      </c>
      <c r="H26" s="22"/>
      <c r="I26" s="47"/>
      <c r="J26" s="47"/>
      <c r="K26" s="47"/>
      <c r="L26" s="47"/>
      <c r="M26" s="47"/>
    </row>
    <row r="27" spans="1:13" ht="16.5">
      <c r="A27" s="34">
        <v>18</v>
      </c>
      <c r="B27" s="10" t="s">
        <v>24</v>
      </c>
      <c r="C27" s="120">
        <f>SUM('[1]T-SUM BY SEC'!$C$39)</f>
        <v>133219341.675</v>
      </c>
      <c r="D27" s="120">
        <f t="shared" si="1"/>
        <v>139880308.75874999</v>
      </c>
      <c r="E27" s="120">
        <f t="shared" si="1"/>
        <v>146874324.19668749</v>
      </c>
      <c r="F27" s="120">
        <f>SUM(E27)</f>
        <v>146874324.19668749</v>
      </c>
      <c r="G27" s="15">
        <v>137339527.5</v>
      </c>
      <c r="H27" s="22"/>
      <c r="I27" s="54"/>
      <c r="J27" s="47"/>
      <c r="K27" s="47"/>
      <c r="L27" s="47"/>
      <c r="M27" s="47"/>
    </row>
    <row r="28" spans="1:13" ht="16.5">
      <c r="A28" s="128">
        <v>19</v>
      </c>
      <c r="B28" s="30" t="s">
        <v>25</v>
      </c>
      <c r="C28" s="120">
        <f>SUM('[1]MDAs Details'!$C$1986:$C$1987)</f>
        <v>187620511.27500001</v>
      </c>
      <c r="D28" s="120">
        <f t="shared" si="1"/>
        <v>197001536.83875</v>
      </c>
      <c r="E28" s="120">
        <f t="shared" si="1"/>
        <v>206851613.68068752</v>
      </c>
      <c r="F28" s="120">
        <f>SUM(E28)</f>
        <v>206851613.68068752</v>
      </c>
      <c r="G28" s="29">
        <v>9487909202</v>
      </c>
      <c r="H28" s="148"/>
      <c r="I28" s="47"/>
      <c r="J28" s="47"/>
      <c r="K28" s="47"/>
      <c r="L28" s="47"/>
      <c r="M28" s="47"/>
    </row>
    <row r="29" spans="1:13" ht="16.5">
      <c r="A29" s="128">
        <v>20</v>
      </c>
      <c r="B29" s="30" t="s">
        <v>26</v>
      </c>
      <c r="C29" s="120">
        <f>SUM('[1]T-SUM BY SEC'!$C$38)-C28</f>
        <v>12307731307.610516</v>
      </c>
      <c r="D29" s="120">
        <f t="shared" si="1"/>
        <v>12923117872.991041</v>
      </c>
      <c r="E29" s="120">
        <f t="shared" si="1"/>
        <v>13569273766.640594</v>
      </c>
      <c r="F29" s="120">
        <f>SUM(C29:E29)</f>
        <v>38800122947.242149</v>
      </c>
      <c r="G29" s="29">
        <v>2252510532.3762016</v>
      </c>
      <c r="H29" s="149"/>
      <c r="I29" s="54"/>
      <c r="J29" s="47"/>
      <c r="K29" s="47"/>
      <c r="L29" s="47"/>
      <c r="M29" s="47"/>
    </row>
    <row r="30" spans="1:13" ht="16.5">
      <c r="A30" s="128">
        <v>21</v>
      </c>
      <c r="B30" s="116" t="s">
        <v>27</v>
      </c>
      <c r="C30" s="180">
        <v>59657543558</v>
      </c>
      <c r="D30" s="180">
        <f t="shared" si="1"/>
        <v>62640420735.900002</v>
      </c>
      <c r="E30" s="180">
        <f t="shared" si="1"/>
        <v>65772441772.695007</v>
      </c>
      <c r="F30" s="180">
        <f>SUM(C30:E30)</f>
        <v>188070406066.595</v>
      </c>
      <c r="G30" s="150">
        <v>52417901130.175003</v>
      </c>
      <c r="H30" s="110"/>
      <c r="I30" s="53"/>
      <c r="J30" s="47"/>
      <c r="K30" s="47"/>
      <c r="L30" s="47"/>
      <c r="M30" s="47"/>
    </row>
    <row r="31" spans="1:13" ht="16.5">
      <c r="A31" s="128"/>
      <c r="B31" s="30"/>
      <c r="C31" s="120"/>
      <c r="D31" s="120"/>
      <c r="E31" s="120"/>
      <c r="F31" s="120"/>
      <c r="G31" s="29"/>
      <c r="H31" s="110"/>
      <c r="I31" s="54"/>
      <c r="J31" s="47"/>
      <c r="K31" s="47"/>
      <c r="L31" s="47"/>
      <c r="M31" s="47"/>
    </row>
    <row r="32" spans="1:13" ht="16.5">
      <c r="A32" s="128">
        <v>22</v>
      </c>
      <c r="B32" s="116" t="s">
        <v>28</v>
      </c>
      <c r="C32" s="180">
        <f>SUM(C30)</f>
        <v>59657543558</v>
      </c>
      <c r="D32" s="180">
        <f>PRODUCT(C32,1.05)</f>
        <v>62640420735.900002</v>
      </c>
      <c r="E32" s="180">
        <f>PRODUCT(D32,1.05)</f>
        <v>65772441772.695007</v>
      </c>
      <c r="F32" s="180">
        <f>SUM(D32:E32)</f>
        <v>128412862508.595</v>
      </c>
      <c r="G32" s="150">
        <v>52417901130.175003</v>
      </c>
      <c r="H32" s="151"/>
      <c r="I32" s="54"/>
      <c r="J32" s="47"/>
      <c r="K32" s="47"/>
      <c r="L32" s="47"/>
      <c r="M32" s="47"/>
    </row>
    <row r="33" spans="1:13" ht="16.5">
      <c r="A33" s="128"/>
      <c r="B33" s="30"/>
      <c r="C33" s="120"/>
      <c r="D33" s="120"/>
      <c r="E33" s="120">
        <f>PRODUCT(D33,1.05)</f>
        <v>1.05</v>
      </c>
      <c r="F33" s="120"/>
      <c r="G33" s="30"/>
      <c r="H33" s="148"/>
      <c r="I33" s="54"/>
      <c r="J33" s="47"/>
      <c r="K33" s="47"/>
      <c r="L33" s="47"/>
      <c r="M33" s="47"/>
    </row>
    <row r="34" spans="1:13" ht="16.5">
      <c r="A34" s="128">
        <v>23</v>
      </c>
      <c r="B34" s="116" t="s">
        <v>75</v>
      </c>
      <c r="C34" s="180">
        <v>124182945524</v>
      </c>
      <c r="D34" s="180">
        <f>PRODUCT(C34,1.05)</f>
        <v>130392092800.20001</v>
      </c>
      <c r="E34" s="180">
        <f>PRODUCT(D34,1.05)</f>
        <v>136911697440.21002</v>
      </c>
      <c r="F34" s="180">
        <f>SUM(D34:E34)</f>
        <v>267303790240.41003</v>
      </c>
      <c r="G34" s="117">
        <v>106937444049.825</v>
      </c>
      <c r="H34" s="148"/>
      <c r="I34" s="47"/>
      <c r="J34" s="47"/>
      <c r="K34" s="47"/>
      <c r="L34" s="47"/>
      <c r="M34" s="47"/>
    </row>
    <row r="35" spans="1:13" ht="16.5">
      <c r="A35" s="128"/>
      <c r="B35" s="30"/>
      <c r="C35" s="120"/>
      <c r="D35" s="120"/>
      <c r="E35" s="120"/>
      <c r="F35" s="120"/>
      <c r="G35" s="30"/>
      <c r="H35" s="152"/>
      <c r="I35" s="54"/>
      <c r="J35" s="47"/>
      <c r="K35" s="47"/>
      <c r="L35" s="47"/>
      <c r="M35" s="47"/>
    </row>
    <row r="36" spans="1:13" ht="16.5">
      <c r="A36" s="128">
        <v>24</v>
      </c>
      <c r="B36" s="116" t="s">
        <v>76</v>
      </c>
      <c r="C36" s="120"/>
      <c r="D36" s="120"/>
      <c r="E36" s="120"/>
      <c r="F36" s="120"/>
      <c r="G36" s="30"/>
      <c r="H36" s="148"/>
      <c r="I36" s="53"/>
      <c r="J36" s="47"/>
      <c r="K36" s="47"/>
      <c r="L36" s="47"/>
      <c r="M36" s="47"/>
    </row>
    <row r="37" spans="1:13" ht="16.5">
      <c r="A37" s="128">
        <v>25</v>
      </c>
      <c r="B37" s="30" t="s">
        <v>77</v>
      </c>
      <c r="C37" s="120">
        <f>SUM(C6)</f>
        <v>1500000000</v>
      </c>
      <c r="D37" s="120">
        <f t="shared" ref="D37:E39" si="2">PRODUCT(C37,1.05)</f>
        <v>1575000000</v>
      </c>
      <c r="E37" s="120">
        <f t="shared" si="2"/>
        <v>1653750000</v>
      </c>
      <c r="F37" s="120">
        <f>SUM(D37:E37)</f>
        <v>3228750000</v>
      </c>
      <c r="G37" s="120">
        <v>250678507</v>
      </c>
      <c r="H37" s="152"/>
      <c r="I37" s="54"/>
      <c r="J37" s="47"/>
      <c r="K37" s="47"/>
      <c r="L37" s="47"/>
      <c r="M37" s="47"/>
    </row>
    <row r="38" spans="1:13" ht="16.5">
      <c r="A38" s="128">
        <v>26</v>
      </c>
      <c r="B38" s="30" t="s">
        <v>78</v>
      </c>
      <c r="C38" s="120">
        <f>SUM('PAID TO CRF'!C48)</f>
        <v>87238448731</v>
      </c>
      <c r="D38" s="120">
        <f t="shared" si="2"/>
        <v>91600371167.550003</v>
      </c>
      <c r="E38" s="120">
        <f t="shared" si="2"/>
        <v>96180389725.927505</v>
      </c>
      <c r="F38" s="120">
        <f>SUM(E38)</f>
        <v>96180389725.927505</v>
      </c>
      <c r="G38" s="120">
        <v>92782319201</v>
      </c>
      <c r="H38" s="152"/>
      <c r="I38" s="53"/>
      <c r="J38" s="47"/>
      <c r="K38" s="47"/>
      <c r="L38" s="47"/>
      <c r="M38" s="47"/>
    </row>
    <row r="39" spans="1:13" ht="16.5">
      <c r="A39" s="128">
        <v>27</v>
      </c>
      <c r="B39" s="30" t="s">
        <v>79</v>
      </c>
      <c r="C39" s="120">
        <f>SUM('PAID TO CRF'!C54)</f>
        <v>10000000000</v>
      </c>
      <c r="D39" s="120">
        <f t="shared" si="2"/>
        <v>10500000000</v>
      </c>
      <c r="E39" s="120">
        <f t="shared" si="2"/>
        <v>11025000000</v>
      </c>
      <c r="F39" s="120">
        <f>SUM(E39)</f>
        <v>11025000000</v>
      </c>
      <c r="G39" s="120"/>
      <c r="H39" s="152"/>
      <c r="I39" s="53"/>
      <c r="J39" s="47"/>
      <c r="K39" s="47"/>
      <c r="L39" s="47"/>
      <c r="M39" s="47"/>
    </row>
    <row r="40" spans="1:13" ht="16.5">
      <c r="A40" s="128">
        <v>28</v>
      </c>
      <c r="B40" s="30" t="s">
        <v>80</v>
      </c>
      <c r="C40" s="120"/>
      <c r="D40" s="120"/>
      <c r="E40" s="120"/>
      <c r="F40" s="120"/>
      <c r="G40" s="120">
        <v>0</v>
      </c>
      <c r="H40" s="152"/>
      <c r="I40" s="47"/>
      <c r="J40" s="47"/>
      <c r="K40" s="47"/>
      <c r="L40" s="47"/>
      <c r="M40" s="47"/>
    </row>
    <row r="41" spans="1:13" ht="16.5">
      <c r="A41" s="128">
        <v>29</v>
      </c>
      <c r="B41" s="30" t="s">
        <v>81</v>
      </c>
      <c r="C41" s="120">
        <f>SUM('PAID TO CRF'!C40)</f>
        <v>8401896372.6983604</v>
      </c>
      <c r="D41" s="120">
        <f>PRODUCT(C41,1.05)</f>
        <v>8821991191.3332787</v>
      </c>
      <c r="E41" s="120">
        <f>PRODUCT(D41,1.05)</f>
        <v>9263090750.8999424</v>
      </c>
      <c r="F41" s="120">
        <f>SUM(E41)</f>
        <v>9263090750.8999424</v>
      </c>
      <c r="G41" s="120">
        <v>6260154862.5</v>
      </c>
      <c r="H41" s="152"/>
      <c r="I41" s="47"/>
      <c r="J41" s="47"/>
      <c r="K41" s="47"/>
      <c r="L41" s="47"/>
      <c r="M41" s="47"/>
    </row>
    <row r="42" spans="1:13" ht="16.5">
      <c r="A42" s="128">
        <v>30</v>
      </c>
      <c r="B42" s="30" t="s">
        <v>82</v>
      </c>
      <c r="C42" s="120">
        <v>17042600419.670998</v>
      </c>
      <c r="D42" s="120">
        <f>PRODUCT(C42,1.05)</f>
        <v>17894730440.654549</v>
      </c>
      <c r="E42" s="120">
        <f>PRODUCT(D42,1.05)</f>
        <v>18789466962.687279</v>
      </c>
      <c r="F42" s="120">
        <f>SUM(C42:E42)</f>
        <v>53726797823.012825</v>
      </c>
      <c r="G42" s="166">
        <v>7644291479.4960022</v>
      </c>
      <c r="H42" s="153"/>
      <c r="I42" s="47"/>
      <c r="J42" s="47"/>
      <c r="K42" s="47"/>
      <c r="L42" s="47"/>
      <c r="M42" s="47"/>
    </row>
    <row r="43" spans="1:13" ht="16.5">
      <c r="A43" s="128">
        <v>31</v>
      </c>
      <c r="B43" s="116" t="s">
        <v>83</v>
      </c>
      <c r="C43" s="180"/>
      <c r="D43" s="180"/>
      <c r="E43" s="180"/>
      <c r="F43" s="180"/>
      <c r="G43" s="150">
        <v>106937444049.996</v>
      </c>
      <c r="H43" s="152"/>
      <c r="I43" s="54">
        <f>SUM(-'PAID TO CRF'!C76+'MB TRFS'!C43)</f>
        <v>-124182945523.69836</v>
      </c>
      <c r="J43" s="47"/>
      <c r="K43" s="47"/>
      <c r="L43" s="47"/>
      <c r="M43" s="47"/>
    </row>
    <row r="44" spans="1:13" ht="16.5">
      <c r="A44" s="128"/>
      <c r="B44" s="116"/>
      <c r="C44" s="120"/>
      <c r="D44" s="120"/>
      <c r="E44" s="120"/>
      <c r="F44" s="120"/>
      <c r="G44" s="150"/>
      <c r="H44" s="152"/>
      <c r="I44" s="53">
        <f>SUM(C42-I43)</f>
        <v>141225545943.36935</v>
      </c>
      <c r="J44" s="47"/>
      <c r="K44" s="47"/>
      <c r="L44" s="47"/>
      <c r="M44" s="47"/>
    </row>
    <row r="45" spans="1:13" ht="16.5">
      <c r="A45" s="128">
        <v>32</v>
      </c>
      <c r="B45" s="116" t="s">
        <v>84</v>
      </c>
      <c r="C45" s="180"/>
      <c r="D45" s="180"/>
      <c r="E45" s="180"/>
      <c r="F45" s="180"/>
      <c r="G45" s="117">
        <v>106937444049.996</v>
      </c>
      <c r="H45" s="152"/>
      <c r="I45" s="47"/>
      <c r="J45" s="47"/>
      <c r="K45" s="47"/>
      <c r="L45" s="47"/>
      <c r="M45" s="47"/>
    </row>
    <row r="46" spans="1:13" ht="16.5">
      <c r="A46" s="128"/>
      <c r="B46" s="116"/>
      <c r="C46" s="120"/>
      <c r="D46" s="120"/>
      <c r="E46" s="120"/>
      <c r="F46" s="120"/>
      <c r="G46" s="30"/>
      <c r="H46" s="152"/>
      <c r="I46" s="53"/>
      <c r="J46" s="47"/>
      <c r="K46" s="47"/>
      <c r="L46" s="47"/>
      <c r="M46" s="47"/>
    </row>
    <row r="47" spans="1:13" ht="16.5">
      <c r="A47" s="128">
        <v>33</v>
      </c>
      <c r="B47" s="116" t="s">
        <v>85</v>
      </c>
      <c r="C47" s="180">
        <v>183840489081</v>
      </c>
      <c r="D47" s="180">
        <f>PRODUCT(C47,1.05)</f>
        <v>193032513535.05002</v>
      </c>
      <c r="E47" s="180">
        <f>PRODUCT(D47,1.05)</f>
        <v>202684139211.80252</v>
      </c>
      <c r="F47" s="180">
        <f>SUM(C47:E47)</f>
        <v>579557141827.85254</v>
      </c>
      <c r="G47" s="117">
        <v>159355345180.17102</v>
      </c>
      <c r="H47" s="152"/>
      <c r="I47" s="53"/>
      <c r="J47" s="47"/>
      <c r="K47" s="47"/>
      <c r="L47" s="47"/>
      <c r="M47" s="47"/>
    </row>
    <row r="48" spans="1:13" ht="16.5">
      <c r="A48" s="128"/>
      <c r="B48" s="116"/>
      <c r="C48" s="117"/>
      <c r="D48" s="117"/>
      <c r="E48" s="117"/>
      <c r="F48" s="117"/>
      <c r="G48" s="116"/>
      <c r="H48" s="152"/>
      <c r="I48" s="47"/>
      <c r="J48" s="47"/>
      <c r="K48" s="47"/>
      <c r="L48" s="47"/>
      <c r="M48" s="47"/>
    </row>
    <row r="49" spans="1:13" ht="16.5">
      <c r="A49" s="128">
        <v>34</v>
      </c>
      <c r="B49" s="116" t="s">
        <v>86</v>
      </c>
      <c r="C49" s="117">
        <v>0</v>
      </c>
      <c r="D49" s="117"/>
      <c r="E49" s="117"/>
      <c r="F49" s="117"/>
      <c r="G49" s="117">
        <v>0</v>
      </c>
      <c r="H49" s="152"/>
      <c r="I49" s="47"/>
      <c r="J49" s="47"/>
      <c r="K49" s="47"/>
      <c r="L49" s="47"/>
      <c r="M49" s="47"/>
    </row>
    <row r="50" spans="1:13">
      <c r="A50" s="152"/>
      <c r="B50" s="152"/>
      <c r="C50" s="148"/>
      <c r="D50" s="148"/>
      <c r="E50" s="148"/>
      <c r="F50" s="148"/>
      <c r="G50" s="148"/>
      <c r="H50" s="152"/>
      <c r="I50" s="47"/>
      <c r="J50" s="47"/>
      <c r="K50" s="47"/>
      <c r="L50" s="47"/>
      <c r="M50" s="47"/>
    </row>
    <row r="51" spans="1:13">
      <c r="A51" s="1"/>
      <c r="G51" s="22"/>
      <c r="I51" s="47"/>
      <c r="J51" s="47"/>
      <c r="K51" s="47"/>
      <c r="L51" s="47"/>
      <c r="M51" s="47"/>
    </row>
    <row r="52" spans="1:13">
      <c r="A52" s="1"/>
      <c r="C52" s="22"/>
      <c r="D52" s="22"/>
      <c r="E52" s="22"/>
      <c r="F52" s="22"/>
      <c r="I52" s="47"/>
      <c r="J52" s="47"/>
      <c r="K52" s="47"/>
      <c r="L52" s="47"/>
      <c r="M52" s="47"/>
    </row>
    <row r="53" spans="1:13">
      <c r="A53" s="1"/>
      <c r="C53" s="22"/>
      <c r="D53" s="22"/>
      <c r="E53" s="22"/>
      <c r="F53" s="22"/>
      <c r="I53" s="47"/>
      <c r="J53" s="47"/>
      <c r="K53" s="47"/>
      <c r="L53" s="47"/>
      <c r="M53" s="47"/>
    </row>
    <row r="54" spans="1:13">
      <c r="A54" s="1"/>
      <c r="I54" s="47"/>
      <c r="J54" s="47"/>
      <c r="K54" s="47"/>
      <c r="L54" s="47"/>
      <c r="M54" s="47"/>
    </row>
    <row r="55" spans="1:13">
      <c r="A55" s="1"/>
      <c r="I55" s="47"/>
      <c r="J55" s="47"/>
      <c r="K55" s="47"/>
      <c r="L55" s="47"/>
      <c r="M55" s="47"/>
    </row>
    <row r="56" spans="1:13">
      <c r="A56" s="1"/>
      <c r="I56" s="47"/>
      <c r="J56" s="47"/>
      <c r="K56" s="47"/>
      <c r="L56" s="47"/>
      <c r="M56" s="47"/>
    </row>
    <row r="57" spans="1:13">
      <c r="A57" s="1"/>
      <c r="I57" s="47"/>
      <c r="J57" s="47"/>
      <c r="K57" s="47"/>
      <c r="L57" s="47"/>
      <c r="M57" s="47"/>
    </row>
    <row r="58" spans="1:13">
      <c r="A58" s="1"/>
      <c r="I58" s="47"/>
      <c r="J58" s="47"/>
      <c r="K58" s="47"/>
      <c r="L58" s="47"/>
      <c r="M58" s="47"/>
    </row>
    <row r="59" spans="1:13">
      <c r="A59" s="1"/>
      <c r="I59" s="47"/>
      <c r="J59" s="47"/>
      <c r="K59" s="47"/>
      <c r="L59" s="47"/>
      <c r="M59" s="47"/>
    </row>
    <row r="60" spans="1:13">
      <c r="A60" s="1"/>
      <c r="I60" s="47"/>
      <c r="J60" s="47"/>
      <c r="K60" s="47"/>
      <c r="L60" s="47"/>
      <c r="M60" s="47"/>
    </row>
    <row r="61" spans="1:13">
      <c r="A61" s="1"/>
      <c r="I61" s="47"/>
      <c r="J61" s="47"/>
      <c r="K61" s="47"/>
      <c r="L61" s="47"/>
      <c r="M61" s="47"/>
    </row>
    <row r="62" spans="1:13">
      <c r="A62" s="1"/>
      <c r="I62" s="47"/>
      <c r="J62" s="47"/>
      <c r="K62" s="47"/>
      <c r="L62" s="47"/>
      <c r="M62" s="47"/>
    </row>
    <row r="63" spans="1:13">
      <c r="A63" s="1"/>
      <c r="I63" s="47"/>
      <c r="J63" s="47"/>
      <c r="K63" s="47"/>
      <c r="L63" s="47"/>
      <c r="M63" s="47"/>
    </row>
    <row r="64" spans="1:13">
      <c r="A64" s="1"/>
      <c r="I64" s="47"/>
      <c r="J64" s="47"/>
      <c r="K64" s="47"/>
      <c r="L64" s="47"/>
      <c r="M64" s="47"/>
    </row>
  </sheetData>
  <mergeCells count="3">
    <mergeCell ref="A1:G1"/>
    <mergeCell ref="A2:G2"/>
    <mergeCell ref="A3:G3"/>
  </mergeCells>
  <pageMargins left="0.7" right="0.7" top="0.75" bottom="0.75" header="0.3" footer="0.3"/>
  <pageSetup scale="74" firstPageNumber="7" orientation="landscape" useFirstPageNumber="1" verticalDpi="0" r:id="rId1"/>
  <headerFooter>
    <oddFooter>&amp;C&amp;"-,Bold"&amp;18&amp;P</oddFooter>
  </headerFooter>
  <rowBreaks count="2" manualBreakCount="2">
    <brk id="32" max="6" man="1"/>
    <brk id="4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25"/>
  <sheetViews>
    <sheetView view="pageBreakPreview" topLeftCell="A64" zoomScale="71" zoomScaleSheetLayoutView="71" workbookViewId="0">
      <selection activeCell="D76" sqref="D76:F76"/>
    </sheetView>
  </sheetViews>
  <sheetFormatPr defaultColWidth="13.7109375" defaultRowHeight="17.25"/>
  <cols>
    <col min="1" max="1" width="14" style="57" customWidth="1"/>
    <col min="2" max="2" width="66.7109375" style="57" customWidth="1"/>
    <col min="3" max="3" width="20.42578125" style="57" customWidth="1"/>
    <col min="4" max="4" width="22.5703125" style="57" customWidth="1"/>
    <col min="5" max="5" width="21.85546875" style="57" customWidth="1"/>
    <col min="6" max="6" width="25" style="57" customWidth="1"/>
    <col min="7" max="7" width="24" style="57" customWidth="1"/>
    <col min="8" max="8" width="20.42578125" style="57" bestFit="1" customWidth="1"/>
    <col min="9" max="9" width="13.7109375" style="57"/>
    <col min="10" max="10" width="29.140625" style="57" customWidth="1"/>
    <col min="11" max="16384" width="13.7109375" style="57"/>
  </cols>
  <sheetData>
    <row r="1" spans="1:11">
      <c r="A1" s="219" t="s">
        <v>0</v>
      </c>
      <c r="B1" s="220"/>
      <c r="C1" s="220"/>
      <c r="D1" s="221"/>
      <c r="E1" s="221"/>
      <c r="F1" s="221"/>
      <c r="G1" s="221"/>
      <c r="H1" s="56"/>
    </row>
    <row r="2" spans="1:11">
      <c r="A2" s="222" t="s">
        <v>225</v>
      </c>
      <c r="B2" s="222"/>
      <c r="C2" s="222"/>
      <c r="D2" s="222"/>
      <c r="E2" s="222"/>
      <c r="F2" s="222"/>
      <c r="G2" s="222"/>
      <c r="H2" s="56"/>
    </row>
    <row r="3" spans="1:11">
      <c r="A3" s="223" t="s">
        <v>227</v>
      </c>
      <c r="B3" s="224"/>
      <c r="C3" s="224"/>
      <c r="D3" s="225"/>
      <c r="E3" s="225"/>
      <c r="F3" s="225"/>
      <c r="G3" s="225"/>
    </row>
    <row r="4" spans="1:11" ht="65.25" customHeight="1">
      <c r="A4" s="134" t="s">
        <v>104</v>
      </c>
      <c r="B4" s="135" t="s">
        <v>4</v>
      </c>
      <c r="C4" s="136" t="s">
        <v>215</v>
      </c>
      <c r="D4" s="205" t="s">
        <v>232</v>
      </c>
      <c r="E4" s="205" t="s">
        <v>233</v>
      </c>
      <c r="F4" s="136" t="s">
        <v>234</v>
      </c>
      <c r="G4" s="125" t="s">
        <v>229</v>
      </c>
    </row>
    <row r="5" spans="1:11">
      <c r="A5" s="137"/>
      <c r="B5" s="138" t="s">
        <v>176</v>
      </c>
      <c r="C5" s="65"/>
      <c r="D5" s="65"/>
      <c r="E5" s="65"/>
      <c r="F5" s="65"/>
      <c r="G5" s="65"/>
      <c r="J5" s="60"/>
      <c r="K5" s="60"/>
    </row>
    <row r="6" spans="1:11">
      <c r="A6" s="137">
        <v>11010100</v>
      </c>
      <c r="B6" s="65" t="s">
        <v>105</v>
      </c>
      <c r="C6" s="112">
        <f>SUM('[3]Nature-CRF'!$C$6)</f>
        <v>79132410507</v>
      </c>
      <c r="D6" s="112">
        <f t="shared" ref="D6:E9" si="0">PRODUCT(C6,1.05)</f>
        <v>83089031032.350006</v>
      </c>
      <c r="E6" s="112">
        <f t="shared" si="0"/>
        <v>87243482583.967514</v>
      </c>
      <c r="F6" s="112">
        <f>SUM(E6)</f>
        <v>87243482583.967514</v>
      </c>
      <c r="G6" s="112">
        <v>66391732106.249001</v>
      </c>
      <c r="J6" s="60"/>
      <c r="K6" s="60"/>
    </row>
    <row r="7" spans="1:11">
      <c r="A7" s="137">
        <v>11010200</v>
      </c>
      <c r="B7" s="65" t="s">
        <v>106</v>
      </c>
      <c r="C7" s="112">
        <f>SUM('[3]Nature-CRF'!$C$7)</f>
        <v>19211069000</v>
      </c>
      <c r="D7" s="112">
        <f t="shared" si="0"/>
        <v>20171622450</v>
      </c>
      <c r="E7" s="112">
        <f t="shared" si="0"/>
        <v>21180203572.5</v>
      </c>
      <c r="F7" s="112">
        <f>SUM(E7)</f>
        <v>21180203572.5</v>
      </c>
      <c r="G7" s="112">
        <v>12211069400</v>
      </c>
    </row>
    <row r="8" spans="1:11">
      <c r="A8" s="137">
        <v>11010300</v>
      </c>
      <c r="B8" s="65" t="s">
        <v>107</v>
      </c>
      <c r="C8" s="112">
        <f>SUM('[3]Nature-CRF'!$C$8)</f>
        <v>19320240000</v>
      </c>
      <c r="D8" s="112">
        <f t="shared" si="0"/>
        <v>20286252000</v>
      </c>
      <c r="E8" s="112">
        <f t="shared" si="0"/>
        <v>21300564600</v>
      </c>
      <c r="F8" s="112">
        <f>SUM(E8)</f>
        <v>21300564600</v>
      </c>
      <c r="G8" s="112">
        <v>16900000000</v>
      </c>
    </row>
    <row r="9" spans="1:11">
      <c r="A9" s="137"/>
      <c r="B9" s="131" t="s">
        <v>177</v>
      </c>
      <c r="C9" s="181">
        <f>SUM(C6:C8)</f>
        <v>117663719507</v>
      </c>
      <c r="D9" s="181">
        <f t="shared" si="0"/>
        <v>123546905482.35001</v>
      </c>
      <c r="E9" s="181">
        <f t="shared" si="0"/>
        <v>129724250756.46751</v>
      </c>
      <c r="F9" s="181">
        <f>SUM(F6:F8)</f>
        <v>129724250756.46751</v>
      </c>
      <c r="G9" s="139">
        <v>95502801506.248993</v>
      </c>
    </row>
    <row r="10" spans="1:11">
      <c r="A10" s="58"/>
      <c r="B10" s="59"/>
      <c r="C10" s="112"/>
      <c r="D10" s="112"/>
      <c r="E10" s="112"/>
      <c r="F10" s="112"/>
      <c r="G10" s="59"/>
      <c r="J10" s="60"/>
      <c r="K10" s="60"/>
    </row>
    <row r="11" spans="1:11">
      <c r="A11" s="137"/>
      <c r="B11" s="135" t="s">
        <v>178</v>
      </c>
      <c r="C11" s="112"/>
      <c r="D11" s="112"/>
      <c r="E11" s="112"/>
      <c r="F11" s="112"/>
      <c r="G11" s="65"/>
      <c r="J11" s="60"/>
      <c r="K11" s="60"/>
    </row>
    <row r="12" spans="1:11">
      <c r="A12" s="137">
        <v>12010100</v>
      </c>
      <c r="B12" s="65" t="s">
        <v>108</v>
      </c>
      <c r="C12" s="112">
        <f>SUM('[3]Nature-CRF'!$C$12)</f>
        <v>6724137000</v>
      </c>
      <c r="D12" s="112">
        <f>PRODUCT(C12,1.05)</f>
        <v>7060343850</v>
      </c>
      <c r="E12" s="112">
        <f>PRODUCT(D12,1.05)</f>
        <v>7413361042.5</v>
      </c>
      <c r="F12" s="112">
        <f>SUM(E12)</f>
        <v>7413361042.5</v>
      </c>
      <c r="G12" s="112">
        <v>6528287500</v>
      </c>
      <c r="J12" s="60"/>
      <c r="K12" s="60"/>
    </row>
    <row r="13" spans="1:11">
      <c r="A13" s="137">
        <v>12020100</v>
      </c>
      <c r="B13" s="65" t="s">
        <v>109</v>
      </c>
      <c r="C13" s="112">
        <f>SUM('[3]Nature-CRF'!$C$13)</f>
        <v>201215000</v>
      </c>
      <c r="D13" s="112">
        <f>PRODUCT(C13,1.05)</f>
        <v>211275750</v>
      </c>
      <c r="E13" s="112">
        <f>PRODUCT(D13,1.05)</f>
        <v>221839537.5</v>
      </c>
      <c r="F13" s="112">
        <f>SUM(E13)</f>
        <v>221839537.5</v>
      </c>
      <c r="G13" s="112">
        <v>169233750</v>
      </c>
    </row>
    <row r="14" spans="1:11">
      <c r="A14" s="137">
        <v>12020200</v>
      </c>
      <c r="B14" s="65" t="s">
        <v>110</v>
      </c>
      <c r="C14" s="112"/>
      <c r="D14" s="112"/>
      <c r="E14" s="112"/>
      <c r="F14" s="112"/>
      <c r="G14" s="65"/>
    </row>
    <row r="15" spans="1:11">
      <c r="A15" s="137">
        <v>12020300</v>
      </c>
      <c r="B15" s="65" t="s">
        <v>111</v>
      </c>
      <c r="C15" s="112"/>
      <c r="D15" s="112"/>
      <c r="E15" s="112"/>
      <c r="F15" s="112"/>
      <c r="G15" s="65"/>
    </row>
    <row r="16" spans="1:11">
      <c r="A16" s="137">
        <v>12020400</v>
      </c>
      <c r="B16" s="65" t="s">
        <v>112</v>
      </c>
      <c r="C16" s="112">
        <f>SUM('[3]Nature-CRF'!$C$16)</f>
        <v>3381529250</v>
      </c>
      <c r="D16" s="112">
        <f t="shared" ref="D16:E20" si="1">PRODUCT(C16,1.05)</f>
        <v>3550605712.5</v>
      </c>
      <c r="E16" s="112">
        <f t="shared" si="1"/>
        <v>3728135998.125</v>
      </c>
      <c r="F16" s="112">
        <f>SUM(E16)</f>
        <v>3728135998.125</v>
      </c>
      <c r="G16" s="66">
        <v>2628928472.5</v>
      </c>
      <c r="H16" s="64">
        <v>1752475000</v>
      </c>
      <c r="J16" s="60"/>
      <c r="K16" s="60"/>
    </row>
    <row r="17" spans="1:11">
      <c r="A17" s="137">
        <v>12020500</v>
      </c>
      <c r="B17" s="65" t="s">
        <v>113</v>
      </c>
      <c r="C17" s="112">
        <f>SUM('[3]Nature-CRF'!$C$17)</f>
        <v>20035000</v>
      </c>
      <c r="D17" s="112">
        <f t="shared" si="1"/>
        <v>21036750</v>
      </c>
      <c r="E17" s="112">
        <f t="shared" si="1"/>
        <v>22088587.5</v>
      </c>
      <c r="F17" s="112">
        <f>SUM(E17)</f>
        <v>22088587.5</v>
      </c>
      <c r="G17" s="66">
        <v>19449202.5</v>
      </c>
    </row>
    <row r="18" spans="1:11">
      <c r="A18" s="137">
        <v>12020600</v>
      </c>
      <c r="B18" s="65" t="s">
        <v>114</v>
      </c>
      <c r="C18" s="112">
        <f>SUM('[3]Nature-CRF'!$C$18)</f>
        <v>4366231000</v>
      </c>
      <c r="D18" s="112">
        <f t="shared" si="1"/>
        <v>4584542550</v>
      </c>
      <c r="E18" s="112">
        <f t="shared" si="1"/>
        <v>4813769677.5</v>
      </c>
      <c r="F18" s="112">
        <f>SUM(E18)</f>
        <v>4813769677.5</v>
      </c>
      <c r="G18" s="66">
        <v>4232777992.125</v>
      </c>
      <c r="J18" s="60"/>
      <c r="K18" s="60"/>
    </row>
    <row r="19" spans="1:11">
      <c r="A19" s="137">
        <v>12020700</v>
      </c>
      <c r="B19" s="65" t="s">
        <v>115</v>
      </c>
      <c r="C19" s="112">
        <f>SUM('[3]Nature-CRF'!$C$19)</f>
        <v>905942000</v>
      </c>
      <c r="D19" s="112">
        <f t="shared" si="1"/>
        <v>951239100</v>
      </c>
      <c r="E19" s="112">
        <f t="shared" si="1"/>
        <v>998801055</v>
      </c>
      <c r="F19" s="112">
        <f>SUM(E19)</f>
        <v>998801055</v>
      </c>
      <c r="G19" s="66">
        <v>5115926722.5</v>
      </c>
    </row>
    <row r="20" spans="1:11">
      <c r="A20" s="137">
        <v>12020800</v>
      </c>
      <c r="B20" s="65" t="s">
        <v>116</v>
      </c>
      <c r="C20" s="112">
        <f>SUM('[3]Nature-CRF'!$C$20)</f>
        <v>91321000</v>
      </c>
      <c r="D20" s="112">
        <f t="shared" si="1"/>
        <v>95887050</v>
      </c>
      <c r="E20" s="112">
        <f t="shared" si="1"/>
        <v>100681402.5</v>
      </c>
      <c r="F20" s="112">
        <f>SUM(E20)</f>
        <v>100681402.5</v>
      </c>
      <c r="G20" s="66">
        <v>102434377.5</v>
      </c>
      <c r="J20" s="60"/>
      <c r="K20" s="60"/>
    </row>
    <row r="21" spans="1:11">
      <c r="A21" s="137">
        <v>12020900</v>
      </c>
      <c r="B21" s="65" t="s">
        <v>117</v>
      </c>
      <c r="C21" s="112">
        <f>SUM('[3]Nature-CRF'!$C$21)</f>
        <v>0</v>
      </c>
      <c r="D21" s="112"/>
      <c r="E21" s="112"/>
      <c r="F21" s="112"/>
      <c r="G21" s="65"/>
    </row>
    <row r="22" spans="1:11">
      <c r="A22" s="137">
        <v>12021000</v>
      </c>
      <c r="B22" s="65" t="s">
        <v>179</v>
      </c>
      <c r="C22" s="112"/>
      <c r="D22" s="112"/>
      <c r="E22" s="112"/>
      <c r="F22" s="112"/>
      <c r="G22" s="65"/>
      <c r="J22" s="60"/>
      <c r="K22" s="60"/>
    </row>
    <row r="23" spans="1:11">
      <c r="A23" s="137">
        <v>12021100</v>
      </c>
      <c r="B23" s="65" t="s">
        <v>180</v>
      </c>
      <c r="C23" s="112"/>
      <c r="D23" s="112"/>
      <c r="E23" s="112"/>
      <c r="F23" s="112"/>
      <c r="G23" s="65"/>
      <c r="J23" s="60"/>
      <c r="K23" s="60"/>
    </row>
    <row r="24" spans="1:11">
      <c r="A24" s="137">
        <v>12021200</v>
      </c>
      <c r="B24" s="65" t="s">
        <v>118</v>
      </c>
      <c r="C24" s="112">
        <f>SUM('[3]Nature-CRF'!$C$24)</f>
        <v>4398643000</v>
      </c>
      <c r="D24" s="112">
        <f>PRODUCT(C24,1.05)</f>
        <v>4618575150</v>
      </c>
      <c r="E24" s="112">
        <f>PRODUCT(D24,1.05)</f>
        <v>4849503907.5</v>
      </c>
      <c r="F24" s="112">
        <f>SUM(E24)</f>
        <v>4849503907.5</v>
      </c>
      <c r="G24" s="112">
        <v>4270526127.5</v>
      </c>
      <c r="H24" s="64"/>
      <c r="J24" s="60"/>
      <c r="K24" s="60"/>
    </row>
    <row r="25" spans="1:11">
      <c r="A25" s="137">
        <v>12021300</v>
      </c>
      <c r="B25" s="65" t="s">
        <v>181</v>
      </c>
      <c r="C25" s="112">
        <f>SUM('[3]Nature-CRF'!$C$25)</f>
        <v>0</v>
      </c>
      <c r="D25" s="112"/>
      <c r="E25" s="112"/>
      <c r="F25" s="112"/>
      <c r="G25" s="112"/>
    </row>
    <row r="26" spans="1:11" ht="18" customHeight="1">
      <c r="A26" s="58">
        <v>13010100</v>
      </c>
      <c r="B26" s="65" t="s">
        <v>231</v>
      </c>
      <c r="C26" s="61">
        <f>SUM('[3]DETAILED REV BUDGET'!C87,'[3]DETAILED REV BUDGET'!C549,'[3]DETAILED REV BUDGET'!C844,'[3]DETAILED REV BUDGET'!C890,'[3]DETAILED REV BUDGET'!C933,'[3]DETAILED REV BUDGET'!C975)</f>
        <v>2306177000</v>
      </c>
      <c r="D26" s="112">
        <f t="shared" ref="D26:E28" si="2">PRODUCT(C26,1.05)</f>
        <v>2421485850</v>
      </c>
      <c r="E26" s="112">
        <f t="shared" si="2"/>
        <v>2542560142.5</v>
      </c>
      <c r="F26" s="61">
        <f>SUM(E26)</f>
        <v>2542560142.5</v>
      </c>
      <c r="G26" s="61"/>
    </row>
    <row r="27" spans="1:11">
      <c r="A27" s="137"/>
      <c r="B27" s="65" t="s">
        <v>220</v>
      </c>
      <c r="C27" s="112">
        <f>SUM('[3]Nature-CRF'!$C$27)</f>
        <v>6837042532</v>
      </c>
      <c r="D27" s="112">
        <f t="shared" si="2"/>
        <v>7178894658.6000004</v>
      </c>
      <c r="E27" s="112">
        <f t="shared" si="2"/>
        <v>7537839391.5300007</v>
      </c>
      <c r="F27" s="112">
        <f>SUM(E27)</f>
        <v>7537839391.5300007</v>
      </c>
      <c r="G27" s="112">
        <v>6556438490.0800018</v>
      </c>
    </row>
    <row r="28" spans="1:11">
      <c r="A28" s="137"/>
      <c r="B28" s="131" t="s">
        <v>119</v>
      </c>
      <c r="C28" s="181">
        <f>SUM(C12:C27)</f>
        <v>29232272782</v>
      </c>
      <c r="D28" s="181">
        <f t="shared" si="2"/>
        <v>30693886421.100002</v>
      </c>
      <c r="E28" s="181">
        <f t="shared" si="2"/>
        <v>32228580742.155003</v>
      </c>
      <c r="F28" s="181">
        <f>SUM(F26:F27)</f>
        <v>10080399534.030001</v>
      </c>
      <c r="G28" s="139">
        <v>29624002634.705002</v>
      </c>
    </row>
    <row r="29" spans="1:11">
      <c r="A29" s="58"/>
      <c r="B29" s="55"/>
      <c r="C29" s="112"/>
      <c r="D29" s="112"/>
      <c r="E29" s="112"/>
      <c r="F29" s="112"/>
      <c r="G29" s="62"/>
    </row>
    <row r="30" spans="1:11">
      <c r="A30" s="137"/>
      <c r="B30" s="65"/>
      <c r="C30" s="112"/>
      <c r="D30" s="112"/>
      <c r="E30" s="112"/>
      <c r="F30" s="112"/>
      <c r="G30" s="66"/>
    </row>
    <row r="31" spans="1:11">
      <c r="A31" s="58"/>
      <c r="B31" s="65"/>
      <c r="C31" s="112"/>
      <c r="D31" s="112"/>
      <c r="E31" s="112"/>
      <c r="F31" s="112"/>
      <c r="G31" s="66"/>
    </row>
    <row r="32" spans="1:11">
      <c r="A32" s="137"/>
      <c r="B32" s="135" t="s">
        <v>120</v>
      </c>
      <c r="C32" s="112"/>
      <c r="D32" s="112"/>
      <c r="E32" s="112"/>
      <c r="F32" s="112"/>
      <c r="G32" s="65"/>
      <c r="J32" s="60"/>
      <c r="K32" s="60"/>
    </row>
    <row r="33" spans="1:11">
      <c r="A33" s="140">
        <v>13010100</v>
      </c>
      <c r="B33" s="135" t="s">
        <v>182</v>
      </c>
      <c r="C33" s="112"/>
      <c r="D33" s="112"/>
      <c r="E33" s="112"/>
      <c r="F33" s="112"/>
      <c r="G33" s="65"/>
      <c r="J33" s="60"/>
      <c r="K33" s="60"/>
    </row>
    <row r="34" spans="1:11">
      <c r="A34" s="137">
        <v>13010101</v>
      </c>
      <c r="B34" s="141" t="s">
        <v>183</v>
      </c>
      <c r="C34" s="112"/>
      <c r="D34" s="112"/>
      <c r="E34" s="112"/>
      <c r="F34" s="112"/>
      <c r="G34" s="65"/>
      <c r="J34" s="60"/>
      <c r="K34" s="60"/>
    </row>
    <row r="35" spans="1:11">
      <c r="A35" s="137">
        <v>13010102</v>
      </c>
      <c r="B35" s="141" t="s">
        <v>184</v>
      </c>
      <c r="C35" s="112"/>
      <c r="D35" s="112"/>
      <c r="E35" s="112"/>
      <c r="F35" s="112"/>
      <c r="G35" s="65"/>
      <c r="J35" s="60"/>
      <c r="K35" s="60"/>
    </row>
    <row r="36" spans="1:11">
      <c r="A36" s="140">
        <v>13010200</v>
      </c>
      <c r="B36" s="135" t="s">
        <v>185</v>
      </c>
      <c r="C36" s="112"/>
      <c r="D36" s="112"/>
      <c r="E36" s="112"/>
      <c r="F36" s="112"/>
      <c r="G36" s="65"/>
      <c r="J36" s="60"/>
      <c r="K36" s="60"/>
    </row>
    <row r="37" spans="1:11">
      <c r="A37" s="137">
        <v>13010201</v>
      </c>
      <c r="B37" s="65" t="s">
        <v>186</v>
      </c>
      <c r="C37" s="112"/>
      <c r="D37" s="112"/>
      <c r="E37" s="112"/>
      <c r="F37" s="112"/>
      <c r="G37" s="65"/>
      <c r="J37" s="60"/>
      <c r="K37" s="60"/>
    </row>
    <row r="38" spans="1:11">
      <c r="A38" s="137">
        <v>13010202</v>
      </c>
      <c r="B38" s="65" t="s">
        <v>187</v>
      </c>
      <c r="C38" s="112"/>
      <c r="D38" s="112"/>
      <c r="E38" s="112"/>
      <c r="F38" s="112"/>
      <c r="G38" s="65"/>
      <c r="J38" s="60"/>
      <c r="K38" s="60"/>
    </row>
    <row r="39" spans="1:11">
      <c r="A39" s="140">
        <v>13020100</v>
      </c>
      <c r="B39" s="142" t="s">
        <v>188</v>
      </c>
      <c r="C39" s="112"/>
      <c r="D39" s="112"/>
      <c r="E39" s="112"/>
      <c r="F39" s="112"/>
      <c r="G39" s="65"/>
      <c r="J39" s="60"/>
      <c r="K39" s="60"/>
    </row>
    <row r="40" spans="1:11">
      <c r="A40" s="137">
        <v>13020101</v>
      </c>
      <c r="B40" s="65" t="s">
        <v>121</v>
      </c>
      <c r="C40" s="112">
        <f>SUM('[3]Nature-CRF'!$C$40)</f>
        <v>8401896372.6983604</v>
      </c>
      <c r="D40" s="112">
        <f>PRODUCT(C40,1.05)</f>
        <v>8821991191.3332787</v>
      </c>
      <c r="E40" s="112">
        <f>PRODUCT(D40,1.05)</f>
        <v>9263090750.8999424</v>
      </c>
      <c r="F40" s="112">
        <f>SUM(E40)</f>
        <v>9263090750.8999424</v>
      </c>
      <c r="G40" s="66">
        <v>7945562047.5</v>
      </c>
      <c r="H40" s="60"/>
      <c r="J40" s="60"/>
      <c r="K40" s="60"/>
    </row>
    <row r="41" spans="1:11">
      <c r="A41" s="137">
        <v>13020102</v>
      </c>
      <c r="B41" s="65" t="s">
        <v>189</v>
      </c>
      <c r="C41" s="112"/>
      <c r="D41" s="112"/>
      <c r="E41" s="112"/>
      <c r="F41" s="112"/>
      <c r="G41" s="65"/>
      <c r="J41" s="60"/>
      <c r="K41" s="60"/>
    </row>
    <row r="42" spans="1:11">
      <c r="A42" s="140">
        <v>13020200</v>
      </c>
      <c r="B42" s="142" t="s">
        <v>190</v>
      </c>
      <c r="C42" s="112"/>
      <c r="D42" s="112"/>
      <c r="E42" s="112"/>
      <c r="F42" s="112"/>
      <c r="G42" s="65"/>
      <c r="J42" s="60"/>
      <c r="K42" s="60"/>
    </row>
    <row r="43" spans="1:11">
      <c r="A43" s="143">
        <v>13020201</v>
      </c>
      <c r="B43" s="65" t="s">
        <v>191</v>
      </c>
      <c r="C43" s="112"/>
      <c r="D43" s="112"/>
      <c r="E43" s="112"/>
      <c r="F43" s="112"/>
      <c r="G43" s="65"/>
      <c r="J43" s="60"/>
      <c r="K43" s="60"/>
    </row>
    <row r="44" spans="1:11">
      <c r="A44" s="143">
        <v>13020201</v>
      </c>
      <c r="B44" s="65" t="s">
        <v>192</v>
      </c>
      <c r="C44" s="112"/>
      <c r="D44" s="112"/>
      <c r="E44" s="112"/>
      <c r="F44" s="112"/>
      <c r="G44" s="65"/>
      <c r="J44" s="60"/>
      <c r="K44" s="60"/>
    </row>
    <row r="45" spans="1:11">
      <c r="A45" s="143"/>
      <c r="B45" s="65" t="s">
        <v>195</v>
      </c>
      <c r="C45" s="112">
        <v>103810809151.302</v>
      </c>
      <c r="D45" s="112">
        <f>PRODUCT(C45,1.05)</f>
        <v>109001349608.86711</v>
      </c>
      <c r="E45" s="112">
        <f>PRODUCT(D45,1.05)</f>
        <v>114451417089.31047</v>
      </c>
      <c r="F45" s="112">
        <f>SUM(C45:E45)</f>
        <v>327263575849.47961</v>
      </c>
      <c r="G45" s="65">
        <v>26282978991.546001</v>
      </c>
      <c r="J45" s="60"/>
      <c r="K45" s="60"/>
    </row>
    <row r="46" spans="1:11">
      <c r="A46" s="226" t="s">
        <v>122</v>
      </c>
      <c r="B46" s="227"/>
      <c r="C46" s="112">
        <f>SUM(C40:C45)</f>
        <v>112212705524.00037</v>
      </c>
      <c r="D46" s="112">
        <f>PRODUCT(C46,1.05)</f>
        <v>117823340800.20039</v>
      </c>
      <c r="E46" s="112">
        <f>PRODUCT(D46,1.05)</f>
        <v>123714507840.21042</v>
      </c>
      <c r="F46" s="112">
        <f>SUM(D46:E46)</f>
        <v>241537848640.41083</v>
      </c>
      <c r="G46" s="172">
        <v>159355345180</v>
      </c>
      <c r="J46" s="60"/>
      <c r="K46" s="60"/>
    </row>
    <row r="47" spans="1:11">
      <c r="A47" s="73">
        <v>14000000</v>
      </c>
      <c r="B47" s="74" t="s">
        <v>193</v>
      </c>
      <c r="C47" s="112"/>
      <c r="D47" s="112"/>
      <c r="E47" s="112"/>
      <c r="F47" s="112"/>
      <c r="G47" s="59"/>
      <c r="H47" s="60">
        <f>SUM(C46-C76)</f>
        <v>-11970239999.697998</v>
      </c>
      <c r="J47" s="60"/>
      <c r="K47" s="60"/>
    </row>
    <row r="48" spans="1:11">
      <c r="A48" s="89">
        <v>14010101</v>
      </c>
      <c r="B48" s="59" t="s">
        <v>194</v>
      </c>
      <c r="C48" s="112">
        <f>SUM('[3]Nature-CRF'!$C$47)</f>
        <v>87238448731</v>
      </c>
      <c r="D48" s="112">
        <f>PRODUCT(C48,1.05)</f>
        <v>91600371167.550003</v>
      </c>
      <c r="E48" s="112">
        <f>PRODUCT(D48,1.05)</f>
        <v>96180389725.927505</v>
      </c>
      <c r="F48" s="112">
        <f>SUM(E48)</f>
        <v>96180389725.927505</v>
      </c>
      <c r="G48" s="59">
        <v>92782319201</v>
      </c>
      <c r="J48" s="60"/>
      <c r="K48" s="60"/>
    </row>
    <row r="49" spans="1:11">
      <c r="A49" s="89">
        <v>14020201</v>
      </c>
      <c r="B49" s="59" t="s">
        <v>195</v>
      </c>
      <c r="C49" s="112">
        <f>SUM('[3]Nature-CRF'!$C$48,'[3]Nature-CRF'!$C$40)</f>
        <v>26944496792.69836</v>
      </c>
      <c r="D49" s="112">
        <f>PRODUCT(C49,1.05)</f>
        <v>28291721632.333279</v>
      </c>
      <c r="E49" s="112">
        <f>PRODUCT(D49,1.05)</f>
        <v>29706307713.949944</v>
      </c>
      <c r="F49" s="112">
        <f>SUM(E49)</f>
        <v>29706307713.949944</v>
      </c>
      <c r="G49" s="59">
        <v>14155124849</v>
      </c>
      <c r="J49" s="60"/>
      <c r="K49" s="60"/>
    </row>
    <row r="50" spans="1:11">
      <c r="A50" s="89">
        <v>14020202</v>
      </c>
      <c r="B50" s="59" t="s">
        <v>196</v>
      </c>
      <c r="C50" s="112"/>
      <c r="D50" s="112"/>
      <c r="E50" s="112"/>
      <c r="F50" s="112"/>
      <c r="G50" s="59"/>
      <c r="J50" s="60"/>
      <c r="K50" s="60"/>
    </row>
    <row r="51" spans="1:11">
      <c r="A51" s="89"/>
      <c r="B51" s="59"/>
      <c r="C51" s="112"/>
      <c r="D51" s="112"/>
      <c r="E51" s="112"/>
      <c r="F51" s="112"/>
      <c r="G51" s="59"/>
      <c r="J51" s="60"/>
      <c r="K51" s="60"/>
    </row>
    <row r="52" spans="1:11">
      <c r="A52" s="73">
        <v>14030000</v>
      </c>
      <c r="B52" s="74" t="s">
        <v>197</v>
      </c>
      <c r="C52" s="112"/>
      <c r="D52" s="112"/>
      <c r="E52" s="112"/>
      <c r="F52" s="112"/>
      <c r="G52" s="59"/>
      <c r="J52" s="60"/>
      <c r="K52" s="60"/>
    </row>
    <row r="53" spans="1:11">
      <c r="A53" s="73">
        <v>14030100</v>
      </c>
      <c r="B53" s="74" t="s">
        <v>198</v>
      </c>
      <c r="C53" s="112"/>
      <c r="D53" s="112"/>
      <c r="E53" s="112"/>
      <c r="F53" s="112"/>
      <c r="G53" s="59"/>
      <c r="J53" s="60"/>
      <c r="K53" s="60"/>
    </row>
    <row r="54" spans="1:11">
      <c r="A54" s="89">
        <v>14030301</v>
      </c>
      <c r="B54" s="202" t="s">
        <v>199</v>
      </c>
      <c r="C54" s="112">
        <f>SUM('[3]Nature-CRF'!$C$53)</f>
        <v>10000000000</v>
      </c>
      <c r="D54" s="112">
        <f>PRODUCT(C54,1.05)</f>
        <v>10500000000</v>
      </c>
      <c r="E54" s="112">
        <f>PRODUCT(D54,1.05)</f>
        <v>11025000000</v>
      </c>
      <c r="F54" s="112">
        <f>SUM(E54)</f>
        <v>11025000000</v>
      </c>
      <c r="G54" s="61">
        <v>10000000000</v>
      </c>
      <c r="J54" s="60"/>
      <c r="K54" s="60"/>
    </row>
    <row r="55" spans="1:11" ht="34.5">
      <c r="A55" s="89">
        <v>14030302</v>
      </c>
      <c r="B55" s="202" t="s">
        <v>200</v>
      </c>
      <c r="C55" s="112"/>
      <c r="D55" s="112"/>
      <c r="E55" s="112"/>
      <c r="F55" s="112"/>
      <c r="G55" s="59"/>
      <c r="J55" s="60"/>
      <c r="K55" s="60"/>
    </row>
    <row r="56" spans="1:11" ht="34.5">
      <c r="A56" s="89">
        <v>14030303</v>
      </c>
      <c r="B56" s="202" t="s">
        <v>201</v>
      </c>
      <c r="C56" s="112"/>
      <c r="D56" s="112"/>
      <c r="E56" s="112"/>
      <c r="F56" s="112"/>
      <c r="G56" s="59"/>
      <c r="J56" s="60"/>
      <c r="K56" s="60"/>
    </row>
    <row r="57" spans="1:11">
      <c r="A57" s="89"/>
      <c r="B57" s="202"/>
      <c r="C57" s="112"/>
      <c r="D57" s="112"/>
      <c r="E57" s="112"/>
      <c r="F57" s="112"/>
      <c r="G57" s="59"/>
      <c r="J57" s="60"/>
      <c r="K57" s="60"/>
    </row>
    <row r="58" spans="1:11">
      <c r="A58" s="73">
        <v>14030200</v>
      </c>
      <c r="B58" s="203" t="s">
        <v>202</v>
      </c>
      <c r="C58" s="112"/>
      <c r="D58" s="112"/>
      <c r="E58" s="112"/>
      <c r="F58" s="112"/>
      <c r="G58" s="59"/>
      <c r="J58" s="60"/>
      <c r="K58" s="60"/>
    </row>
    <row r="59" spans="1:11">
      <c r="A59" s="89">
        <v>14030201</v>
      </c>
      <c r="B59" s="202" t="s">
        <v>203</v>
      </c>
      <c r="C59" s="112"/>
      <c r="D59" s="112"/>
      <c r="E59" s="112"/>
      <c r="F59" s="112"/>
      <c r="G59" s="59"/>
      <c r="J59" s="60"/>
      <c r="K59" s="60"/>
    </row>
    <row r="60" spans="1:11" ht="34.5">
      <c r="A60" s="89">
        <v>14030202</v>
      </c>
      <c r="B60" s="202" t="s">
        <v>204</v>
      </c>
      <c r="C60" s="112"/>
      <c r="D60" s="112"/>
      <c r="E60" s="112"/>
      <c r="F60" s="112"/>
      <c r="G60" s="59"/>
      <c r="J60" s="60"/>
      <c r="K60" s="60"/>
    </row>
    <row r="61" spans="1:11" ht="34.5">
      <c r="A61" s="89">
        <v>14030203</v>
      </c>
      <c r="B61" s="202" t="s">
        <v>205</v>
      </c>
      <c r="C61" s="112"/>
      <c r="D61" s="112"/>
      <c r="E61" s="112"/>
      <c r="F61" s="112"/>
      <c r="G61" s="59"/>
      <c r="J61" s="60"/>
      <c r="K61" s="60"/>
    </row>
    <row r="62" spans="1:11">
      <c r="A62" s="58"/>
      <c r="B62" s="59"/>
      <c r="C62" s="112"/>
      <c r="D62" s="112"/>
      <c r="E62" s="112"/>
      <c r="F62" s="112"/>
      <c r="G62" s="63"/>
      <c r="J62" s="60" t="e">
        <f>SUM(#REF!-103111444049)</f>
        <v>#REF!</v>
      </c>
      <c r="K62" s="60"/>
    </row>
    <row r="63" spans="1:11" ht="18.75" thickBot="1">
      <c r="A63" s="68"/>
      <c r="B63" s="90" t="s">
        <v>219</v>
      </c>
      <c r="C63" s="112">
        <f>SUM(C48:C62)</f>
        <v>124182945523.69836</v>
      </c>
      <c r="D63" s="112">
        <f>PRODUCT(C63,1.05)</f>
        <v>130392092799.88329</v>
      </c>
      <c r="E63" s="112">
        <f>PRODUCT(D63,1.05)</f>
        <v>136911697439.87746</v>
      </c>
      <c r="F63" s="206">
        <f>SUM(D63:E63)</f>
        <v>267303790239.76074</v>
      </c>
      <c r="G63" s="91">
        <v>106937444050</v>
      </c>
      <c r="H63" s="92"/>
      <c r="J63" s="60"/>
      <c r="K63" s="60"/>
    </row>
    <row r="64" spans="1:11">
      <c r="A64" s="93"/>
      <c r="B64" s="94"/>
      <c r="G64" s="95"/>
      <c r="H64" s="67"/>
      <c r="J64" s="57">
        <v>73416189.824996904</v>
      </c>
    </row>
    <row r="65" spans="1:24">
      <c r="A65" s="134">
        <v>14000000</v>
      </c>
      <c r="B65" s="116" t="s">
        <v>206</v>
      </c>
      <c r="C65" s="112"/>
      <c r="D65" s="112"/>
      <c r="E65" s="112"/>
      <c r="F65" s="112"/>
      <c r="G65" s="112"/>
      <c r="H65" s="67"/>
    </row>
    <row r="66" spans="1:24">
      <c r="A66" s="137">
        <v>14010101</v>
      </c>
      <c r="B66" s="65" t="s">
        <v>207</v>
      </c>
      <c r="C66" s="112">
        <f>SUM(C48)</f>
        <v>87238448731</v>
      </c>
      <c r="D66" s="112">
        <f>PRODUCT(C66,1.05)</f>
        <v>91600371167.550003</v>
      </c>
      <c r="E66" s="112">
        <f>PRODUCT(D66,1.05)</f>
        <v>96180389725.927505</v>
      </c>
      <c r="F66" s="112">
        <f>SUM(D66:E66)</f>
        <v>187780760893.47751</v>
      </c>
      <c r="G66" s="66">
        <v>92782319201</v>
      </c>
      <c r="H66" s="67"/>
      <c r="J66" s="64">
        <f>SUM(C49,J64)</f>
        <v>27017912982.523357</v>
      </c>
    </row>
    <row r="67" spans="1:24" s="67" customFormat="1">
      <c r="A67" s="137">
        <v>14020201</v>
      </c>
      <c r="B67" s="65" t="s">
        <v>195</v>
      </c>
      <c r="C67" s="112">
        <f>SUM(C49)</f>
        <v>26944496792.69836</v>
      </c>
      <c r="D67" s="112">
        <f>PRODUCT(C67,1.05)</f>
        <v>28291721632.333279</v>
      </c>
      <c r="E67" s="112">
        <f>PRODUCT(D67,1.05)</f>
        <v>29706307713.949944</v>
      </c>
      <c r="F67" s="112">
        <f>SUM(D67:E67)</f>
        <v>57998029346.283218</v>
      </c>
      <c r="G67" s="66">
        <v>14155124849</v>
      </c>
    </row>
    <row r="68" spans="1:24" s="67" customFormat="1" ht="18" customHeight="1">
      <c r="A68" s="134">
        <v>14030100</v>
      </c>
      <c r="B68" s="135" t="s">
        <v>208</v>
      </c>
      <c r="C68" s="112"/>
      <c r="D68" s="112"/>
      <c r="E68" s="112"/>
      <c r="F68" s="112"/>
      <c r="G68" s="112"/>
    </row>
    <row r="69" spans="1:24" s="67" customFormat="1" ht="18" customHeight="1">
      <c r="A69" s="137">
        <v>14030301</v>
      </c>
      <c r="B69" s="65" t="s">
        <v>209</v>
      </c>
      <c r="C69" s="112">
        <f>SUM(C54)</f>
        <v>10000000000</v>
      </c>
      <c r="D69" s="112">
        <f>PRODUCT(C69,1.05)</f>
        <v>10500000000</v>
      </c>
      <c r="E69" s="112">
        <f>PRODUCT(D69,1.05)</f>
        <v>11025000000</v>
      </c>
      <c r="F69" s="112">
        <f>SUM(D69:E69)</f>
        <v>21525000000</v>
      </c>
      <c r="G69" s="65"/>
      <c r="N69" s="96"/>
      <c r="O69" s="96"/>
      <c r="R69" s="96"/>
      <c r="S69" s="96"/>
    </row>
    <row r="70" spans="1:24" s="67" customFormat="1" ht="18" customHeight="1">
      <c r="A70" s="137">
        <v>14030302</v>
      </c>
      <c r="B70" s="65" t="s">
        <v>210</v>
      </c>
      <c r="C70" s="112"/>
      <c r="D70" s="112"/>
      <c r="E70" s="112"/>
      <c r="F70" s="112"/>
      <c r="G70" s="136"/>
      <c r="H70" s="97"/>
      <c r="I70" s="97"/>
      <c r="J70" s="97"/>
      <c r="K70" s="97"/>
      <c r="L70" s="97"/>
      <c r="M70" s="97"/>
      <c r="N70" s="97"/>
      <c r="O70" s="97"/>
    </row>
    <row r="71" spans="1:24" s="67" customFormat="1" ht="18" customHeight="1">
      <c r="A71" s="137">
        <v>14030303</v>
      </c>
      <c r="B71" s="65" t="s">
        <v>211</v>
      </c>
      <c r="C71" s="112"/>
      <c r="D71" s="112"/>
      <c r="E71" s="112"/>
      <c r="F71" s="112"/>
      <c r="G71" s="144"/>
      <c r="H71" s="98"/>
      <c r="I71" s="98"/>
      <c r="J71" s="98"/>
      <c r="K71" s="98"/>
      <c r="L71" s="98"/>
      <c r="M71" s="98"/>
      <c r="N71" s="98"/>
      <c r="O71" s="98"/>
    </row>
    <row r="72" spans="1:24" s="67" customFormat="1" ht="18" customHeight="1">
      <c r="A72" s="134">
        <v>14030200</v>
      </c>
      <c r="B72" s="135" t="s">
        <v>202</v>
      </c>
      <c r="C72" s="112"/>
      <c r="D72" s="112"/>
      <c r="E72" s="112"/>
      <c r="F72" s="112"/>
      <c r="G72" s="66"/>
      <c r="H72" s="69"/>
      <c r="I72" s="69"/>
      <c r="L72" s="69"/>
      <c r="M72" s="69"/>
      <c r="X72" s="99"/>
    </row>
    <row r="73" spans="1:24" s="67" customFormat="1" ht="18" customHeight="1">
      <c r="A73" s="143">
        <v>14030201</v>
      </c>
      <c r="B73" s="65" t="s">
        <v>212</v>
      </c>
      <c r="C73" s="112"/>
      <c r="D73" s="112"/>
      <c r="E73" s="112"/>
      <c r="F73" s="112"/>
      <c r="G73" s="66"/>
      <c r="H73" s="69"/>
      <c r="I73" s="69"/>
    </row>
    <row r="74" spans="1:24" s="67" customFormat="1" ht="18" customHeight="1">
      <c r="A74" s="143">
        <v>14030202</v>
      </c>
      <c r="B74" s="65" t="s">
        <v>213</v>
      </c>
      <c r="C74" s="112"/>
      <c r="D74" s="112"/>
      <c r="E74" s="112"/>
      <c r="F74" s="112"/>
      <c r="G74" s="112"/>
      <c r="H74" s="69"/>
      <c r="I74" s="69"/>
      <c r="O74" s="69"/>
      <c r="X74" s="69"/>
    </row>
    <row r="75" spans="1:24" s="67" customFormat="1" ht="18" customHeight="1">
      <c r="A75" s="143">
        <v>14030203</v>
      </c>
      <c r="B75" s="65" t="s">
        <v>214</v>
      </c>
      <c r="C75" s="112"/>
      <c r="D75" s="112"/>
      <c r="E75" s="112"/>
      <c r="F75" s="112"/>
      <c r="G75" s="66"/>
      <c r="H75" s="69"/>
      <c r="I75" s="69"/>
      <c r="X75" s="99"/>
    </row>
    <row r="76" spans="1:24" s="67" customFormat="1" ht="18" customHeight="1" thickBot="1">
      <c r="A76" s="145"/>
      <c r="B76" s="146"/>
      <c r="C76" s="181">
        <f>SUM(C66:C74)</f>
        <v>124182945523.69836</v>
      </c>
      <c r="D76" s="181"/>
      <c r="E76" s="181"/>
      <c r="F76" s="181"/>
      <c r="G76" s="147">
        <v>106937444050</v>
      </c>
      <c r="O76" s="69"/>
      <c r="X76" s="69"/>
    </row>
    <row r="77" spans="1:24" s="67" customFormat="1" ht="18" customHeight="1">
      <c r="C77" s="99"/>
      <c r="D77" s="99"/>
      <c r="E77" s="99"/>
      <c r="F77" s="99"/>
    </row>
    <row r="78" spans="1:24" s="67" customFormat="1" ht="18" customHeight="1">
      <c r="C78" s="99"/>
      <c r="D78" s="99"/>
      <c r="E78" s="99"/>
      <c r="F78" s="99"/>
      <c r="H78" s="69"/>
      <c r="I78" s="69"/>
      <c r="X78" s="99"/>
    </row>
    <row r="79" spans="1:24" s="67" customFormat="1" ht="18" customHeight="1">
      <c r="C79" s="99"/>
      <c r="D79" s="99"/>
      <c r="E79" s="99"/>
      <c r="F79" s="99"/>
      <c r="X79" s="99"/>
    </row>
    <row r="80" spans="1:24" s="67" customFormat="1" ht="18" customHeight="1">
      <c r="C80" s="99"/>
      <c r="D80" s="99"/>
      <c r="E80" s="99"/>
      <c r="F80" s="99"/>
    </row>
    <row r="81" spans="1:24" s="67" customFormat="1" ht="18" customHeight="1">
      <c r="C81" s="99"/>
      <c r="D81" s="99"/>
      <c r="E81" s="99"/>
      <c r="F81" s="99"/>
      <c r="X81" s="99"/>
    </row>
    <row r="82" spans="1:24" s="100" customFormat="1" ht="18" customHeight="1"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2"/>
    </row>
    <row r="83" spans="1:24" s="67" customFormat="1" ht="18" customHeight="1">
      <c r="A83" s="103"/>
      <c r="B83" s="100"/>
      <c r="C83" s="99"/>
      <c r="D83" s="99"/>
      <c r="E83" s="99"/>
      <c r="F83" s="99"/>
    </row>
    <row r="84" spans="1:24" s="67" customFormat="1">
      <c r="A84" s="104"/>
      <c r="C84" s="69"/>
      <c r="D84" s="69"/>
      <c r="E84" s="69"/>
      <c r="F84" s="69"/>
      <c r="G84" s="69"/>
      <c r="H84" s="69"/>
      <c r="I84" s="69"/>
      <c r="J84" s="69"/>
      <c r="K84" s="69"/>
      <c r="O84" s="69"/>
    </row>
    <row r="85" spans="1:24" s="67" customFormat="1">
      <c r="C85" s="69"/>
      <c r="D85" s="69"/>
      <c r="E85" s="69"/>
      <c r="F85" s="69"/>
      <c r="G85" s="69"/>
      <c r="H85" s="69"/>
      <c r="I85" s="69"/>
      <c r="L85" s="69"/>
      <c r="M85" s="69"/>
      <c r="N85" s="69"/>
      <c r="O85" s="69"/>
      <c r="R85" s="69"/>
      <c r="S85" s="69"/>
      <c r="V85" s="69"/>
      <c r="W85" s="69"/>
    </row>
    <row r="86" spans="1:24" s="67" customFormat="1">
      <c r="C86" s="69"/>
      <c r="D86" s="69"/>
      <c r="E86" s="69"/>
      <c r="F86" s="69"/>
      <c r="H86" s="69"/>
      <c r="I86" s="69"/>
      <c r="J86" s="69"/>
      <c r="K86" s="69"/>
      <c r="O86" s="69"/>
    </row>
    <row r="87" spans="1:24" s="67" customFormat="1">
      <c r="C87" s="69"/>
      <c r="D87" s="69"/>
      <c r="E87" s="69"/>
      <c r="F87" s="69"/>
      <c r="J87" s="69"/>
      <c r="K87" s="69"/>
      <c r="O87" s="69"/>
    </row>
    <row r="88" spans="1:24" s="67" customFormat="1">
      <c r="C88" s="69"/>
      <c r="D88" s="69"/>
      <c r="E88" s="69"/>
      <c r="F88" s="69"/>
      <c r="H88" s="69"/>
      <c r="I88" s="69"/>
      <c r="O88" s="69"/>
    </row>
    <row r="89" spans="1:24" s="67" customFormat="1">
      <c r="C89" s="99"/>
      <c r="D89" s="99"/>
      <c r="E89" s="99"/>
      <c r="F89" s="99"/>
      <c r="H89" s="69"/>
      <c r="I89" s="69"/>
      <c r="L89" s="69"/>
      <c r="M89" s="69"/>
      <c r="O89" s="69"/>
    </row>
    <row r="90" spans="1:24" s="67" customFormat="1">
      <c r="C90" s="69"/>
      <c r="D90" s="69"/>
      <c r="E90" s="69"/>
      <c r="F90" s="69"/>
      <c r="H90" s="69"/>
      <c r="I90" s="69"/>
      <c r="L90" s="69"/>
      <c r="M90" s="69"/>
    </row>
    <row r="91" spans="1:24" s="67" customFormat="1">
      <c r="C91" s="99"/>
      <c r="D91" s="99"/>
      <c r="E91" s="99"/>
      <c r="F91" s="99"/>
      <c r="H91" s="69"/>
      <c r="I91" s="69"/>
    </row>
    <row r="92" spans="1:24" s="67" customFormat="1">
      <c r="C92" s="99"/>
      <c r="D92" s="99"/>
      <c r="E92" s="99"/>
      <c r="F92" s="99"/>
    </row>
    <row r="93" spans="1:24" s="100" customFormat="1" ht="15">
      <c r="C93" s="101"/>
      <c r="D93" s="101"/>
      <c r="E93" s="101"/>
      <c r="F93" s="101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</row>
    <row r="94" spans="1:24" s="67" customFormat="1">
      <c r="A94" s="103"/>
      <c r="B94" s="100"/>
      <c r="C94" s="99"/>
      <c r="D94" s="99"/>
      <c r="E94" s="99"/>
      <c r="F94" s="99"/>
    </row>
    <row r="95" spans="1:24" s="67" customFormat="1">
      <c r="C95" s="99"/>
      <c r="D95" s="99"/>
      <c r="E95" s="99"/>
      <c r="F95" s="99"/>
      <c r="O95" s="99"/>
    </row>
    <row r="96" spans="1:24" s="67" customFormat="1">
      <c r="C96" s="69"/>
      <c r="D96" s="69"/>
      <c r="E96" s="69"/>
      <c r="F96" s="69"/>
      <c r="G96" s="99"/>
      <c r="R96" s="69"/>
      <c r="S96" s="69"/>
    </row>
    <row r="97" spans="1:23" s="100" customFormat="1" ht="15"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</row>
    <row r="98" spans="1:23" s="67" customFormat="1">
      <c r="C98" s="99"/>
      <c r="D98" s="99"/>
      <c r="E98" s="99"/>
      <c r="F98" s="99"/>
    </row>
    <row r="99" spans="1:23" s="67" customFormat="1">
      <c r="A99" s="103"/>
      <c r="B99" s="100"/>
      <c r="C99" s="99"/>
      <c r="D99" s="99"/>
      <c r="E99" s="99"/>
      <c r="F99" s="99"/>
    </row>
    <row r="100" spans="1:23" s="67" customFormat="1">
      <c r="C100" s="69"/>
      <c r="D100" s="69"/>
      <c r="E100" s="69"/>
      <c r="F100" s="69"/>
      <c r="H100" s="69"/>
      <c r="I100" s="69"/>
      <c r="O100" s="69"/>
    </row>
    <row r="101" spans="1:23" s="67" customFormat="1">
      <c r="C101" s="99"/>
      <c r="D101" s="99"/>
      <c r="E101" s="99"/>
      <c r="F101" s="99"/>
      <c r="H101" s="69"/>
      <c r="I101" s="69"/>
    </row>
    <row r="102" spans="1:23" s="67" customFormat="1">
      <c r="C102" s="69"/>
      <c r="D102" s="69"/>
      <c r="E102" s="69"/>
      <c r="F102" s="69"/>
      <c r="G102" s="99"/>
      <c r="O102" s="69"/>
    </row>
    <row r="103" spans="1:23" s="67" customFormat="1">
      <c r="C103" s="99"/>
      <c r="D103" s="99"/>
      <c r="E103" s="99"/>
      <c r="F103" s="99"/>
      <c r="H103" s="69"/>
      <c r="I103" s="69"/>
    </row>
    <row r="104" spans="1:23" s="67" customFormat="1">
      <c r="C104" s="70"/>
      <c r="D104" s="70"/>
      <c r="E104" s="70"/>
      <c r="F104" s="70"/>
      <c r="G104" s="71"/>
      <c r="H104" s="69"/>
      <c r="I104" s="69"/>
      <c r="O104" s="69"/>
    </row>
    <row r="105" spans="1:23" s="67" customFormat="1">
      <c r="C105" s="99"/>
      <c r="D105" s="99"/>
      <c r="E105" s="99"/>
      <c r="F105" s="99"/>
    </row>
    <row r="106" spans="1:23" s="67" customFormat="1">
      <c r="C106" s="99"/>
      <c r="D106" s="99"/>
      <c r="E106" s="99"/>
      <c r="F106" s="99"/>
    </row>
    <row r="107" spans="1:23" s="67" customFormat="1">
      <c r="C107" s="99"/>
      <c r="D107" s="99"/>
      <c r="E107" s="99"/>
      <c r="F107" s="99"/>
    </row>
    <row r="108" spans="1:23" s="67" customFormat="1">
      <c r="C108" s="99"/>
      <c r="D108" s="99"/>
      <c r="E108" s="99"/>
      <c r="F108" s="99"/>
    </row>
    <row r="109" spans="1:23" s="100" customFormat="1" ht="15">
      <c r="C109" s="101"/>
      <c r="D109" s="101"/>
      <c r="E109" s="101"/>
      <c r="F109" s="101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</row>
    <row r="110" spans="1:23" s="67" customFormat="1">
      <c r="B110" s="100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</row>
    <row r="111" spans="1:23" s="67" customFormat="1">
      <c r="G111" s="69"/>
    </row>
    <row r="112" spans="1:23" s="67" customFormat="1">
      <c r="C112" s="99"/>
      <c r="D112" s="99"/>
      <c r="E112" s="99"/>
      <c r="F112" s="99"/>
      <c r="G112" s="69"/>
      <c r="H112" s="106"/>
    </row>
    <row r="113" spans="7:7" s="67" customFormat="1">
      <c r="G113" s="69"/>
    </row>
    <row r="114" spans="7:7" s="67" customFormat="1">
      <c r="G114" s="69"/>
    </row>
    <row r="115" spans="7:7" s="67" customFormat="1"/>
    <row r="116" spans="7:7" s="67" customFormat="1"/>
    <row r="117" spans="7:7" s="67" customFormat="1"/>
    <row r="118" spans="7:7" s="67" customFormat="1"/>
    <row r="119" spans="7:7" s="67" customFormat="1"/>
    <row r="120" spans="7:7" s="67" customFormat="1"/>
    <row r="121" spans="7:7" s="67" customFormat="1"/>
    <row r="122" spans="7:7" s="67" customFormat="1"/>
    <row r="123" spans="7:7" s="67" customFormat="1"/>
    <row r="124" spans="7:7" s="67" customFormat="1"/>
    <row r="125" spans="7:7" s="67" customFormat="1"/>
  </sheetData>
  <mergeCells count="4">
    <mergeCell ref="A1:G1"/>
    <mergeCell ref="A2:G2"/>
    <mergeCell ref="A3:G3"/>
    <mergeCell ref="A46:B46"/>
  </mergeCells>
  <pageMargins left="0.7" right="0.7" top="0.75" bottom="0.75" header="0.3" footer="0.3"/>
  <pageSetup scale="61" firstPageNumber="8" orientation="landscape" useFirstPageNumber="1" verticalDpi="0" r:id="rId1"/>
  <headerFooter>
    <oddFooter>&amp;C&amp;"-,Bold"&amp;18&amp;P</oddFooter>
  </headerFooter>
  <rowBreaks count="1" manualBreakCount="1">
    <brk id="46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7" zoomScale="95" zoomScaleSheetLayoutView="95" workbookViewId="0">
      <selection activeCell="F5" sqref="F5"/>
    </sheetView>
  </sheetViews>
  <sheetFormatPr defaultRowHeight="15"/>
  <cols>
    <col min="1" max="1" width="15.5703125" style="88" bestFit="1" customWidth="1"/>
    <col min="2" max="2" width="48.85546875" style="88" customWidth="1"/>
    <col min="3" max="6" width="17.28515625" style="88" customWidth="1"/>
    <col min="7" max="7" width="21" style="88" customWidth="1"/>
    <col min="8" max="16384" width="9.140625" style="88"/>
  </cols>
  <sheetData>
    <row r="1" spans="1:7" s="72" customFormat="1" ht="20.100000000000001" customHeight="1">
      <c r="A1" s="228" t="s">
        <v>0</v>
      </c>
      <c r="B1" s="229"/>
      <c r="C1" s="229"/>
      <c r="D1" s="230"/>
      <c r="E1" s="230"/>
      <c r="F1" s="230"/>
      <c r="G1" s="230"/>
    </row>
    <row r="2" spans="1:7" s="72" customFormat="1" ht="15.75" customHeight="1">
      <c r="A2" s="231" t="s">
        <v>225</v>
      </c>
      <c r="B2" s="231"/>
      <c r="C2" s="231"/>
      <c r="D2" s="231"/>
      <c r="E2" s="231"/>
      <c r="F2" s="231"/>
      <c r="G2" s="231"/>
    </row>
    <row r="3" spans="1:7" s="72" customFormat="1" ht="3.75" hidden="1" customHeight="1">
      <c r="A3" s="232" t="s">
        <v>226</v>
      </c>
      <c r="B3" s="233"/>
      <c r="C3" s="233"/>
      <c r="D3" s="234"/>
      <c r="E3" s="234"/>
      <c r="F3" s="234"/>
      <c r="G3" s="234"/>
    </row>
    <row r="4" spans="1:7" s="72" customFormat="1" ht="64.5" customHeight="1">
      <c r="A4" s="73" t="s">
        <v>104</v>
      </c>
      <c r="B4" s="74" t="s">
        <v>4</v>
      </c>
      <c r="C4" s="75" t="s">
        <v>215</v>
      </c>
      <c r="D4" s="205" t="s">
        <v>232</v>
      </c>
      <c r="E4" s="205" t="s">
        <v>233</v>
      </c>
      <c r="F4" s="75" t="s">
        <v>234</v>
      </c>
      <c r="G4" s="204" t="s">
        <v>229</v>
      </c>
    </row>
    <row r="5" spans="1:7" s="79" customFormat="1" ht="20.100000000000001" customHeight="1">
      <c r="A5" s="76"/>
      <c r="B5" s="77"/>
      <c r="C5" s="78" t="s">
        <v>5</v>
      </c>
      <c r="D5" s="78"/>
      <c r="E5" s="78"/>
      <c r="F5" s="78"/>
      <c r="G5" s="78" t="s">
        <v>5</v>
      </c>
    </row>
    <row r="6" spans="1:7" s="79" customFormat="1" ht="20.100000000000001" customHeight="1">
      <c r="A6" s="76"/>
      <c r="B6" s="77"/>
      <c r="C6" s="77"/>
      <c r="D6" s="77"/>
      <c r="E6" s="77"/>
      <c r="F6" s="77"/>
      <c r="G6" s="77"/>
    </row>
    <row r="7" spans="1:7" s="79" customFormat="1" ht="20.100000000000001" customHeight="1">
      <c r="A7" s="80">
        <v>1</v>
      </c>
      <c r="B7" s="81" t="s">
        <v>172</v>
      </c>
      <c r="C7" s="77"/>
      <c r="D7" s="77"/>
      <c r="E7" s="77"/>
      <c r="F7" s="77"/>
      <c r="G7" s="77"/>
    </row>
    <row r="8" spans="1:7" s="79" customFormat="1" ht="20.100000000000001" customHeight="1">
      <c r="A8" s="76" t="s">
        <v>173</v>
      </c>
      <c r="B8" s="77" t="s">
        <v>123</v>
      </c>
      <c r="C8" s="82">
        <f>SUM('[3]SEC SUMM'!$C$8)</f>
        <v>5391000</v>
      </c>
      <c r="D8" s="82">
        <f>PRODUCT(C8,1.05)</f>
        <v>5660550</v>
      </c>
      <c r="E8" s="82">
        <f>PRODUCT(D8,1.05)</f>
        <v>5943577.5</v>
      </c>
      <c r="F8" s="82">
        <f>SUM(E8)</f>
        <v>5943577.5</v>
      </c>
      <c r="G8" s="82">
        <v>2802555</v>
      </c>
    </row>
    <row r="9" spans="1:7" s="79" customFormat="1" ht="20.100000000000001" customHeight="1">
      <c r="A9" s="76" t="s">
        <v>174</v>
      </c>
      <c r="B9" s="77" t="s">
        <v>124</v>
      </c>
      <c r="C9" s="82">
        <f>SUM('[3]SEC SUMM'!$C$9)</f>
        <v>0</v>
      </c>
      <c r="D9" s="82"/>
      <c r="E9" s="82"/>
      <c r="F9" s="82"/>
      <c r="G9" s="82">
        <v>0</v>
      </c>
    </row>
    <row r="10" spans="1:7" s="79" customFormat="1" ht="20.100000000000001" customHeight="1">
      <c r="A10" s="76" t="s">
        <v>125</v>
      </c>
      <c r="B10" s="77" t="s">
        <v>126</v>
      </c>
      <c r="C10" s="82">
        <f>SUM('[3]SEC SUMM'!$C$10)</f>
        <v>33570000</v>
      </c>
      <c r="D10" s="82">
        <f t="shared" ref="D10:E15" si="0">PRODUCT(C10,1.05)</f>
        <v>35248500</v>
      </c>
      <c r="E10" s="82">
        <f t="shared" si="0"/>
        <v>37010925</v>
      </c>
      <c r="F10" s="82">
        <f t="shared" ref="F10:F15" si="1">SUM(E10)</f>
        <v>37010925</v>
      </c>
      <c r="G10" s="82">
        <v>26796262.5</v>
      </c>
    </row>
    <row r="11" spans="1:7" s="79" customFormat="1" ht="20.100000000000001" customHeight="1">
      <c r="A11" s="76" t="s">
        <v>127</v>
      </c>
      <c r="B11" s="77" t="s">
        <v>128</v>
      </c>
      <c r="C11" s="82">
        <f>SUM('[3]SEC SUMM'!$C$11)</f>
        <v>4412000</v>
      </c>
      <c r="D11" s="82">
        <f t="shared" si="0"/>
        <v>4632600</v>
      </c>
      <c r="E11" s="82">
        <f t="shared" si="0"/>
        <v>4864230</v>
      </c>
      <c r="F11" s="82">
        <f t="shared" si="1"/>
        <v>4864230</v>
      </c>
      <c r="G11" s="82">
        <v>4279739.625</v>
      </c>
    </row>
    <row r="12" spans="1:7" s="79" customFormat="1" ht="20.100000000000001" customHeight="1">
      <c r="A12" s="76" t="s">
        <v>129</v>
      </c>
      <c r="B12" s="77" t="s">
        <v>130</v>
      </c>
      <c r="C12" s="82">
        <f>SUM('[3]SEC SUMM'!$C$12)</f>
        <v>200000</v>
      </c>
      <c r="D12" s="82">
        <f t="shared" si="0"/>
        <v>210000</v>
      </c>
      <c r="E12" s="82">
        <f t="shared" si="0"/>
        <v>220500</v>
      </c>
      <c r="F12" s="82">
        <f t="shared" si="1"/>
        <v>220500</v>
      </c>
      <c r="G12" s="82">
        <v>165375</v>
      </c>
    </row>
    <row r="13" spans="1:7" s="79" customFormat="1" ht="20.100000000000001" customHeight="1">
      <c r="A13" s="76" t="s">
        <v>125</v>
      </c>
      <c r="B13" s="77" t="s">
        <v>131</v>
      </c>
      <c r="C13" s="82">
        <f>SUM('[3]SEC SUMM'!$C$13)</f>
        <v>333264000</v>
      </c>
      <c r="D13" s="82">
        <f t="shared" si="0"/>
        <v>349927200</v>
      </c>
      <c r="E13" s="82">
        <f t="shared" si="0"/>
        <v>367423560</v>
      </c>
      <c r="F13" s="82">
        <f t="shared" si="1"/>
        <v>367423560</v>
      </c>
      <c r="G13" s="83">
        <v>323555085</v>
      </c>
    </row>
    <row r="14" spans="1:7" s="79" customFormat="1" ht="20.100000000000001" customHeight="1">
      <c r="A14" s="76" t="s">
        <v>132</v>
      </c>
      <c r="B14" s="77" t="s">
        <v>133</v>
      </c>
      <c r="C14" s="82">
        <f>SUM('[3]SEC SUMM'!$C$14)</f>
        <v>102000</v>
      </c>
      <c r="D14" s="82">
        <f t="shared" si="0"/>
        <v>107100</v>
      </c>
      <c r="E14" s="82">
        <f t="shared" si="0"/>
        <v>112455</v>
      </c>
      <c r="F14" s="82">
        <f t="shared" si="1"/>
        <v>112455</v>
      </c>
      <c r="G14" s="82">
        <v>98122.5</v>
      </c>
    </row>
    <row r="15" spans="1:7" s="79" customFormat="1" ht="20.100000000000001" customHeight="1">
      <c r="A15" s="76" t="s">
        <v>125</v>
      </c>
      <c r="B15" s="77" t="s">
        <v>134</v>
      </c>
      <c r="C15" s="82">
        <f>SUM('[3]SEC SUMM'!$C$15)</f>
        <v>407892000</v>
      </c>
      <c r="D15" s="82">
        <f t="shared" si="0"/>
        <v>428286600</v>
      </c>
      <c r="E15" s="82">
        <f t="shared" si="0"/>
        <v>449700930</v>
      </c>
      <c r="F15" s="82">
        <f t="shared" si="1"/>
        <v>449700930</v>
      </c>
      <c r="G15" s="82">
        <v>396000000</v>
      </c>
    </row>
    <row r="16" spans="1:7" s="79" customFormat="1" ht="20.100000000000001" customHeight="1">
      <c r="A16" s="76" t="s">
        <v>135</v>
      </c>
      <c r="B16" s="77" t="s">
        <v>136</v>
      </c>
      <c r="C16" s="82">
        <f>SUM('[3]SEC SUMM'!$C$16)</f>
        <v>0</v>
      </c>
      <c r="D16" s="82"/>
      <c r="E16" s="82"/>
      <c r="F16" s="82"/>
      <c r="G16" s="84"/>
    </row>
    <row r="17" spans="1:7" s="79" customFormat="1" ht="20.100000000000001" customHeight="1">
      <c r="A17" s="76"/>
      <c r="B17" s="77" t="s">
        <v>175</v>
      </c>
      <c r="C17" s="82">
        <f>SUM('[3]SEC SUMM'!$C$17)</f>
        <v>1004528000</v>
      </c>
      <c r="D17" s="82">
        <f>PRODUCT(C17,1.05)</f>
        <v>1054754400</v>
      </c>
      <c r="E17" s="82">
        <f>PRODUCT(D17,1.05)</f>
        <v>1107492120</v>
      </c>
      <c r="F17" s="82">
        <f>SUM(E17)</f>
        <v>1107492120</v>
      </c>
      <c r="G17" s="84">
        <v>25798500</v>
      </c>
    </row>
    <row r="18" spans="1:7" s="79" customFormat="1" ht="20.100000000000001" customHeight="1">
      <c r="A18" s="76"/>
      <c r="B18" s="77" t="s">
        <v>137</v>
      </c>
      <c r="C18" s="82">
        <f>SUM('[3]SEC SUMM'!$C$18)</f>
        <v>0</v>
      </c>
      <c r="D18" s="82"/>
      <c r="E18" s="82"/>
      <c r="F18" s="82"/>
      <c r="G18" s="82"/>
    </row>
    <row r="19" spans="1:7" s="79" customFormat="1" ht="20.100000000000001" customHeight="1">
      <c r="A19" s="76"/>
      <c r="B19" s="77"/>
      <c r="C19" s="85">
        <f>SUM(C8:C18)</f>
        <v>1789359000</v>
      </c>
      <c r="D19" s="85">
        <f>PRODUCT(C19,1.05)</f>
        <v>1878826950</v>
      </c>
      <c r="E19" s="85">
        <f>PRODUCT(D19,1.05)</f>
        <v>1972768297.5</v>
      </c>
      <c r="F19" s="85">
        <f>SUM(D19:E19)</f>
        <v>3851595247.5</v>
      </c>
      <c r="G19" s="85">
        <v>779495639.625</v>
      </c>
    </row>
    <row r="20" spans="1:7" s="79" customFormat="1" ht="20.100000000000001" customHeight="1">
      <c r="A20" s="80">
        <v>2</v>
      </c>
      <c r="B20" s="81" t="s">
        <v>94</v>
      </c>
      <c r="C20" s="82"/>
      <c r="D20" s="82"/>
      <c r="E20" s="82"/>
      <c r="F20" s="82"/>
      <c r="G20" s="82"/>
    </row>
    <row r="21" spans="1:7" s="79" customFormat="1" ht="20.100000000000001" customHeight="1">
      <c r="A21" s="86" t="s">
        <v>138</v>
      </c>
      <c r="B21" s="77" t="s">
        <v>139</v>
      </c>
      <c r="C21" s="82">
        <f>SUM('[3]SEC SUMM'!$C$21)</f>
        <v>1257388000</v>
      </c>
      <c r="D21" s="82">
        <f t="shared" ref="D21:E30" si="2">PRODUCT(C21,1.05)</f>
        <v>1320257400</v>
      </c>
      <c r="E21" s="82">
        <f t="shared" si="2"/>
        <v>1386270270</v>
      </c>
      <c r="F21" s="82">
        <f t="shared" ref="F21:F29" si="3">SUM(E21)</f>
        <v>1386270270</v>
      </c>
      <c r="G21" s="82">
        <v>1220096762.5</v>
      </c>
    </row>
    <row r="22" spans="1:7" s="79" customFormat="1" ht="20.100000000000001" customHeight="1">
      <c r="A22" s="76" t="s">
        <v>140</v>
      </c>
      <c r="B22" s="77" t="s">
        <v>141</v>
      </c>
      <c r="C22" s="82">
        <f>SUM('[3]SEC SUMM'!$C$22)</f>
        <v>7015713000</v>
      </c>
      <c r="D22" s="82">
        <f t="shared" si="2"/>
        <v>7366498650</v>
      </c>
      <c r="E22" s="82">
        <f t="shared" si="2"/>
        <v>7734823582.5</v>
      </c>
      <c r="F22" s="82">
        <f t="shared" si="3"/>
        <v>7734823582.5</v>
      </c>
      <c r="G22" s="82">
        <v>12375745237.5</v>
      </c>
    </row>
    <row r="23" spans="1:7" s="79" customFormat="1" ht="20.100000000000001" customHeight="1">
      <c r="A23" s="76" t="s">
        <v>142</v>
      </c>
      <c r="B23" s="77" t="s">
        <v>143</v>
      </c>
      <c r="C23" s="82">
        <f>SUM('[3]SEC SUMM'!$C$23)</f>
        <v>352504000</v>
      </c>
      <c r="D23" s="82">
        <f t="shared" si="2"/>
        <v>370129200</v>
      </c>
      <c r="E23" s="82">
        <f t="shared" si="2"/>
        <v>388635660</v>
      </c>
      <c r="F23" s="82">
        <f t="shared" si="3"/>
        <v>388635660</v>
      </c>
      <c r="G23" s="82">
        <v>342232355</v>
      </c>
    </row>
    <row r="24" spans="1:7" s="79" customFormat="1" ht="20.100000000000001" customHeight="1">
      <c r="A24" s="76" t="s">
        <v>144</v>
      </c>
      <c r="B24" s="77" t="s">
        <v>145</v>
      </c>
      <c r="C24" s="82">
        <f>SUM('[3]SEC SUMM'!$C$24)</f>
        <v>2219102250</v>
      </c>
      <c r="D24" s="82">
        <f t="shared" si="2"/>
        <v>2330057362.5</v>
      </c>
      <c r="E24" s="82">
        <f t="shared" si="2"/>
        <v>2446560230.625</v>
      </c>
      <c r="F24" s="82">
        <f t="shared" si="3"/>
        <v>2446560230.625</v>
      </c>
      <c r="G24" s="82">
        <v>2118726250</v>
      </c>
    </row>
    <row r="25" spans="1:7" s="79" customFormat="1" ht="20.100000000000001" customHeight="1">
      <c r="A25" s="76" t="s">
        <v>146</v>
      </c>
      <c r="B25" s="77" t="s">
        <v>147</v>
      </c>
      <c r="C25" s="82">
        <f>SUM('[3]SEC SUMM'!$C$25)</f>
        <v>58426000</v>
      </c>
      <c r="D25" s="82">
        <f t="shared" si="2"/>
        <v>61347300</v>
      </c>
      <c r="E25" s="82">
        <f t="shared" si="2"/>
        <v>64414665</v>
      </c>
      <c r="F25" s="82">
        <f t="shared" si="3"/>
        <v>64414665</v>
      </c>
      <c r="G25" s="82">
        <v>56723625</v>
      </c>
    </row>
    <row r="26" spans="1:7" s="79" customFormat="1" ht="20.100000000000001" customHeight="1">
      <c r="A26" s="76" t="s">
        <v>148</v>
      </c>
      <c r="B26" s="77" t="s">
        <v>149</v>
      </c>
      <c r="C26" s="82">
        <f>SUM('[3]SEC SUMM'!$C$26)</f>
        <v>124294000</v>
      </c>
      <c r="D26" s="82">
        <f t="shared" si="2"/>
        <v>130508700</v>
      </c>
      <c r="E26" s="82">
        <f t="shared" si="2"/>
        <v>137034135</v>
      </c>
      <c r="F26" s="82">
        <f t="shared" si="3"/>
        <v>137034135</v>
      </c>
      <c r="G26" s="82">
        <v>120671932.5</v>
      </c>
    </row>
    <row r="27" spans="1:7" s="79" customFormat="1" ht="20.100000000000001" customHeight="1">
      <c r="A27" s="76" t="s">
        <v>150</v>
      </c>
      <c r="B27" s="77" t="s">
        <v>151</v>
      </c>
      <c r="C27" s="82">
        <f>SUM('[3]SEC SUMM'!$C$27)</f>
        <v>709785000</v>
      </c>
      <c r="D27" s="82">
        <f t="shared" si="2"/>
        <v>745274250</v>
      </c>
      <c r="E27" s="82">
        <f t="shared" si="2"/>
        <v>782537962.5</v>
      </c>
      <c r="F27" s="82">
        <f t="shared" si="3"/>
        <v>782537962.5</v>
      </c>
      <c r="G27" s="82">
        <v>675782887.5</v>
      </c>
    </row>
    <row r="28" spans="1:7" s="79" customFormat="1" ht="20.100000000000001" customHeight="1">
      <c r="A28" s="76"/>
      <c r="B28" s="77" t="s">
        <v>152</v>
      </c>
      <c r="C28" s="82">
        <f>SUM('[3]SEC SUMM'!$C$29)</f>
        <v>315000</v>
      </c>
      <c r="D28" s="82">
        <f t="shared" si="2"/>
        <v>330750</v>
      </c>
      <c r="E28" s="82">
        <f t="shared" si="2"/>
        <v>347287.5</v>
      </c>
      <c r="F28" s="82">
        <f t="shared" si="3"/>
        <v>347287.5</v>
      </c>
      <c r="G28" s="82">
        <v>305392.5</v>
      </c>
    </row>
    <row r="29" spans="1:7" s="79" customFormat="1" ht="20.100000000000001" customHeight="1">
      <c r="A29" s="76"/>
      <c r="B29" s="77" t="s">
        <v>153</v>
      </c>
      <c r="C29" s="82">
        <f>SUM('[3]SEC SUMM'!$C$30)</f>
        <v>57415000</v>
      </c>
      <c r="D29" s="82">
        <f t="shared" si="2"/>
        <v>60285750</v>
      </c>
      <c r="E29" s="82">
        <f t="shared" si="2"/>
        <v>63300037.5</v>
      </c>
      <c r="F29" s="82">
        <f t="shared" si="3"/>
        <v>63300037.5</v>
      </c>
      <c r="G29" s="82">
        <v>37809135</v>
      </c>
    </row>
    <row r="30" spans="1:7" s="79" customFormat="1" ht="20.100000000000001" customHeight="1">
      <c r="A30" s="76"/>
      <c r="B30" s="77"/>
      <c r="C30" s="85">
        <f>SUM(C21:C29)</f>
        <v>11794942250</v>
      </c>
      <c r="D30" s="85">
        <f t="shared" si="2"/>
        <v>12384689362.5</v>
      </c>
      <c r="E30" s="85">
        <f t="shared" si="2"/>
        <v>13003923830.625</v>
      </c>
      <c r="F30" s="85">
        <f>SUM(F21:F29)</f>
        <v>13003923830.625</v>
      </c>
      <c r="G30" s="85">
        <v>16948093577.5</v>
      </c>
    </row>
    <row r="31" spans="1:7" s="79" customFormat="1" ht="20.100000000000001" customHeight="1">
      <c r="A31" s="80">
        <v>3</v>
      </c>
      <c r="B31" s="81" t="s">
        <v>97</v>
      </c>
      <c r="C31" s="82"/>
      <c r="D31" s="82"/>
      <c r="E31" s="82"/>
      <c r="F31" s="82"/>
      <c r="G31" s="82"/>
    </row>
    <row r="32" spans="1:7" s="79" customFormat="1" ht="20.100000000000001" customHeight="1">
      <c r="A32" s="76" t="s">
        <v>154</v>
      </c>
      <c r="B32" s="77" t="s">
        <v>155</v>
      </c>
      <c r="C32" s="82">
        <f>SUM('[3]SEC SUMM'!$C$33)</f>
        <v>32000</v>
      </c>
      <c r="D32" s="82">
        <f t="shared" ref="D32:E34" si="4">PRODUCT(C32,1.05)</f>
        <v>33600</v>
      </c>
      <c r="E32" s="82">
        <f t="shared" si="4"/>
        <v>35280</v>
      </c>
      <c r="F32" s="82">
        <f>SUM(E32)</f>
        <v>35280</v>
      </c>
      <c r="G32" s="82">
        <v>30870</v>
      </c>
    </row>
    <row r="33" spans="1:7" s="79" customFormat="1" ht="20.100000000000001" customHeight="1">
      <c r="A33" s="76" t="s">
        <v>156</v>
      </c>
      <c r="B33" s="77" t="s">
        <v>157</v>
      </c>
      <c r="C33" s="82">
        <f>SUM('[3]SEC SUMM'!$C$34)</f>
        <v>540987000</v>
      </c>
      <c r="D33" s="82">
        <f t="shared" si="4"/>
        <v>568036350</v>
      </c>
      <c r="E33" s="82">
        <f t="shared" si="4"/>
        <v>596438167.5</v>
      </c>
      <c r="F33" s="82">
        <f>SUM(E33)</f>
        <v>596438167.5</v>
      </c>
      <c r="G33" s="82">
        <v>525221490</v>
      </c>
    </row>
    <row r="34" spans="1:7" s="79" customFormat="1" ht="20.100000000000001" customHeight="1">
      <c r="A34" s="76"/>
      <c r="B34" s="77"/>
      <c r="C34" s="85">
        <f>SUM(C32:C33)</f>
        <v>541019000</v>
      </c>
      <c r="D34" s="85">
        <f t="shared" si="4"/>
        <v>568069950</v>
      </c>
      <c r="E34" s="85">
        <f t="shared" si="4"/>
        <v>596473447.5</v>
      </c>
      <c r="F34" s="85">
        <f>SUM(F32:F33)</f>
        <v>596473447.5</v>
      </c>
      <c r="G34" s="85">
        <v>525252360</v>
      </c>
    </row>
    <row r="35" spans="1:7" s="79" customFormat="1" ht="20.100000000000001" customHeight="1">
      <c r="A35" s="76"/>
      <c r="B35" s="77"/>
      <c r="C35" s="82"/>
      <c r="D35" s="82"/>
      <c r="E35" s="82"/>
      <c r="F35" s="82"/>
      <c r="G35" s="82"/>
    </row>
    <row r="36" spans="1:7" s="79" customFormat="1" ht="20.100000000000001" customHeight="1">
      <c r="A36" s="80">
        <v>5</v>
      </c>
      <c r="B36" s="81" t="s">
        <v>100</v>
      </c>
      <c r="C36" s="82"/>
      <c r="D36" s="82"/>
      <c r="E36" s="82"/>
      <c r="F36" s="82"/>
      <c r="G36" s="82"/>
    </row>
    <row r="37" spans="1:7" s="79" customFormat="1" ht="20.100000000000001" customHeight="1">
      <c r="A37" s="76" t="s">
        <v>158</v>
      </c>
      <c r="B37" s="77" t="s">
        <v>159</v>
      </c>
      <c r="C37" s="82">
        <f>SUM('[3]SEC SUMM'!$C$38)</f>
        <v>890053000</v>
      </c>
      <c r="D37" s="82">
        <f t="shared" ref="D37:E41" si="5">PRODUCT(C37,1.05)</f>
        <v>934555650</v>
      </c>
      <c r="E37" s="82">
        <f t="shared" si="5"/>
        <v>981283432.5</v>
      </c>
      <c r="F37" s="82">
        <f>SUM(E37)</f>
        <v>981283432.5</v>
      </c>
      <c r="G37" s="82">
        <v>863909077.5</v>
      </c>
    </row>
    <row r="38" spans="1:7" s="79" customFormat="1" ht="20.100000000000001" customHeight="1">
      <c r="A38" s="76" t="s">
        <v>160</v>
      </c>
      <c r="B38" s="77" t="s">
        <v>161</v>
      </c>
      <c r="C38" s="82">
        <f>SUM('[3]SEC SUMM'!$C$39)</f>
        <v>1706000</v>
      </c>
      <c r="D38" s="82">
        <f t="shared" si="5"/>
        <v>1791300</v>
      </c>
      <c r="E38" s="82">
        <f t="shared" si="5"/>
        <v>1880865</v>
      </c>
      <c r="F38" s="82">
        <f>SUM(E38)</f>
        <v>1880865</v>
      </c>
      <c r="G38" s="82">
        <v>1653750</v>
      </c>
    </row>
    <row r="39" spans="1:7" s="79" customFormat="1" ht="20.100000000000001" customHeight="1">
      <c r="A39" s="76" t="s">
        <v>162</v>
      </c>
      <c r="B39" s="77" t="s">
        <v>163</v>
      </c>
      <c r="C39" s="82">
        <f>SUM('[3]SEC SUMM'!$C$40)</f>
        <v>132026000</v>
      </c>
      <c r="D39" s="82">
        <f t="shared" si="5"/>
        <v>138627300</v>
      </c>
      <c r="E39" s="82">
        <f t="shared" si="5"/>
        <v>145558665</v>
      </c>
      <c r="F39" s="82">
        <f>SUM(E39)</f>
        <v>145558665</v>
      </c>
      <c r="G39" s="82">
        <v>128176650</v>
      </c>
    </row>
    <row r="40" spans="1:7" s="79" customFormat="1" ht="20.100000000000001" customHeight="1">
      <c r="A40" s="76" t="s">
        <v>164</v>
      </c>
      <c r="B40" s="77" t="s">
        <v>165</v>
      </c>
      <c r="C40" s="82">
        <f>SUM('[3]SEC SUMM'!$C$41)</f>
        <v>13462000</v>
      </c>
      <c r="D40" s="82">
        <f t="shared" si="5"/>
        <v>14135100</v>
      </c>
      <c r="E40" s="82">
        <f t="shared" si="5"/>
        <v>14841855</v>
      </c>
      <c r="F40" s="82">
        <f>SUM(E40)</f>
        <v>14841855</v>
      </c>
      <c r="G40" s="82">
        <v>13064625</v>
      </c>
    </row>
    <row r="41" spans="1:7" s="79" customFormat="1" ht="20.100000000000001" customHeight="1">
      <c r="A41" s="76" t="s">
        <v>166</v>
      </c>
      <c r="B41" s="77" t="s">
        <v>167</v>
      </c>
      <c r="C41" s="82">
        <f>SUM('[3]SEC SUMM'!$C$42)</f>
        <v>66780000</v>
      </c>
      <c r="D41" s="82">
        <f t="shared" si="5"/>
        <v>70119000</v>
      </c>
      <c r="E41" s="82">
        <f t="shared" si="5"/>
        <v>73624950</v>
      </c>
      <c r="F41" s="82">
        <f>SUM(E41)</f>
        <v>73624950</v>
      </c>
      <c r="G41" s="82">
        <v>63598637.5</v>
      </c>
    </row>
    <row r="42" spans="1:7" s="79" customFormat="1" ht="20.100000000000001" customHeight="1">
      <c r="A42" s="76">
        <v>53900100100</v>
      </c>
      <c r="B42" s="77" t="s">
        <v>168</v>
      </c>
      <c r="C42" s="82">
        <f>SUM('[3]SEC SUMM'!$C$43)</f>
        <v>0</v>
      </c>
      <c r="D42" s="82"/>
      <c r="E42" s="82"/>
      <c r="F42" s="82"/>
      <c r="G42" s="87"/>
    </row>
    <row r="43" spans="1:7" s="79" customFormat="1" ht="20.100000000000001" customHeight="1">
      <c r="A43" s="76">
        <v>55100100100</v>
      </c>
      <c r="B43" s="77" t="s">
        <v>230</v>
      </c>
      <c r="C43" s="82">
        <f>SUM('[3]SEC SUMM'!$C$44)</f>
        <v>150237000</v>
      </c>
      <c r="D43" s="82">
        <f>PRODUCT(C43,1.05)</f>
        <v>157748850</v>
      </c>
      <c r="E43" s="82">
        <f>PRODUCT(D43,1.05)</f>
        <v>165636292.5</v>
      </c>
      <c r="F43" s="82">
        <f>SUM(E43)</f>
        <v>165636292.5</v>
      </c>
      <c r="G43" s="87">
        <v>1026721255.0799999</v>
      </c>
    </row>
    <row r="44" spans="1:7" s="79" customFormat="1" ht="20.100000000000001" customHeight="1">
      <c r="A44" s="76"/>
      <c r="B44" s="77" t="s">
        <v>169</v>
      </c>
      <c r="C44" s="82">
        <f>SUM('[3]SEC SUMM'!$C$45)</f>
        <v>0</v>
      </c>
      <c r="D44" s="82"/>
      <c r="E44" s="82"/>
      <c r="F44" s="82"/>
      <c r="G44" s="82"/>
    </row>
    <row r="45" spans="1:7" s="79" customFormat="1" ht="20.100000000000001" customHeight="1">
      <c r="A45" s="76"/>
      <c r="B45" s="77" t="s">
        <v>170</v>
      </c>
      <c r="C45" s="82">
        <f>SUM('[3]SEC SUMM'!$C$46)</f>
        <v>0</v>
      </c>
      <c r="D45" s="82"/>
      <c r="E45" s="82"/>
      <c r="F45" s="82"/>
      <c r="G45" s="82"/>
    </row>
    <row r="46" spans="1:7" s="79" customFormat="1" ht="20.100000000000001" customHeight="1">
      <c r="A46" s="76"/>
      <c r="B46" s="81"/>
      <c r="C46" s="85">
        <f>SUM(C37:C45)</f>
        <v>1254264000</v>
      </c>
      <c r="D46" s="85">
        <f t="shared" ref="D46:E48" si="6">PRODUCT(C46,1.05)</f>
        <v>1316977200</v>
      </c>
      <c r="E46" s="85">
        <f t="shared" si="6"/>
        <v>1382826060</v>
      </c>
      <c r="F46" s="85">
        <f>SUM(D46:E46)</f>
        <v>2699803260</v>
      </c>
      <c r="G46" s="85">
        <v>2097123995.0799999</v>
      </c>
    </row>
    <row r="47" spans="1:7" s="79" customFormat="1" ht="20.100000000000001" customHeight="1">
      <c r="A47" s="235" t="s">
        <v>217</v>
      </c>
      <c r="B47" s="236"/>
      <c r="C47" s="85">
        <f>SUM('[3]SEC SUMM'!$C$48)+'[3]SEC SUMM'!$C$28</f>
        <v>13852688532</v>
      </c>
      <c r="D47" s="85">
        <f t="shared" si="6"/>
        <v>14545322958.6</v>
      </c>
      <c r="E47" s="85">
        <f t="shared" si="6"/>
        <v>15272589106.530001</v>
      </c>
      <c r="F47" s="85">
        <f>SUM(C47:E47)</f>
        <v>43670600597.129997</v>
      </c>
      <c r="G47" s="85">
        <v>9339188197.5</v>
      </c>
    </row>
    <row r="48" spans="1:7" s="79" customFormat="1" ht="20.100000000000001" customHeight="1">
      <c r="A48" s="237" t="s">
        <v>171</v>
      </c>
      <c r="B48" s="236"/>
      <c r="C48" s="85">
        <f>SUM(C19,C30,C34,C46,C47)</f>
        <v>29232272782</v>
      </c>
      <c r="D48" s="85">
        <f t="shared" si="6"/>
        <v>30693886421.100002</v>
      </c>
      <c r="E48" s="85">
        <f t="shared" si="6"/>
        <v>32228580742.155003</v>
      </c>
      <c r="F48" s="85">
        <f>SUM(F46:F47)</f>
        <v>46370403857.129997</v>
      </c>
      <c r="G48" s="85">
        <v>29689153769.705002</v>
      </c>
    </row>
  </sheetData>
  <mergeCells count="5">
    <mergeCell ref="A1:G1"/>
    <mergeCell ref="A2:G2"/>
    <mergeCell ref="A3:G3"/>
    <mergeCell ref="A47:B47"/>
    <mergeCell ref="A48:B48"/>
  </mergeCells>
  <pageMargins left="0.7" right="0.7" top="0.75" bottom="0.75" header="0.3" footer="0.3"/>
  <pageSetup scale="79" firstPageNumber="10" orientation="landscape" useFirstPageNumber="1" verticalDpi="0" r:id="rId1"/>
  <headerFooter>
    <oddFooter>&amp;C&amp;"-,Bold"&amp;18&amp;P</oddFooter>
  </headerFooter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topLeftCell="A13" zoomScale="98" zoomScaleSheetLayoutView="98" workbookViewId="0">
      <selection activeCell="I21" sqref="I21"/>
    </sheetView>
  </sheetViews>
  <sheetFormatPr defaultColWidth="9.140625" defaultRowHeight="16.5"/>
  <cols>
    <col min="1" max="1" width="9.28515625" style="123" customWidth="1"/>
    <col min="2" max="2" width="39.7109375" style="123" customWidth="1"/>
    <col min="3" max="6" width="19.5703125" style="123" customWidth="1"/>
    <col min="7" max="7" width="18.28515625" style="123" customWidth="1"/>
    <col min="8" max="8" width="15.42578125" style="123" customWidth="1"/>
    <col min="9" max="9" width="44.42578125" style="122" customWidth="1"/>
    <col min="10" max="10" width="18.140625" style="123" customWidth="1"/>
    <col min="11" max="16384" width="9.140625" style="123"/>
  </cols>
  <sheetData>
    <row r="1" spans="1:10">
      <c r="A1" s="213" t="s">
        <v>0</v>
      </c>
      <c r="B1" s="214"/>
      <c r="C1" s="214"/>
      <c r="D1" s="214"/>
      <c r="E1" s="214"/>
      <c r="F1" s="214"/>
      <c r="G1" s="214"/>
      <c r="H1" s="121"/>
    </row>
    <row r="2" spans="1:10">
      <c r="A2" s="213" t="s">
        <v>223</v>
      </c>
      <c r="B2" s="214"/>
      <c r="C2" s="214"/>
      <c r="D2" s="214"/>
      <c r="E2" s="214"/>
      <c r="F2" s="214"/>
      <c r="G2" s="214"/>
      <c r="H2" s="121"/>
    </row>
    <row r="3" spans="1:10" ht="19.5" customHeight="1">
      <c r="A3" s="216" t="s">
        <v>224</v>
      </c>
      <c r="B3" s="217"/>
      <c r="C3" s="217"/>
      <c r="D3" s="217"/>
      <c r="E3" s="217"/>
      <c r="F3" s="217"/>
      <c r="G3" s="217"/>
      <c r="H3" s="121"/>
    </row>
    <row r="4" spans="1:10" ht="58.5" customHeight="1">
      <c r="A4" s="3"/>
      <c r="B4" s="4"/>
      <c r="C4" s="207" t="s">
        <v>216</v>
      </c>
      <c r="D4" s="205" t="s">
        <v>232</v>
      </c>
      <c r="E4" s="205" t="s">
        <v>233</v>
      </c>
      <c r="F4" s="205" t="s">
        <v>234</v>
      </c>
      <c r="G4" s="207" t="s">
        <v>235</v>
      </c>
    </row>
    <row r="5" spans="1:10" ht="18" customHeight="1">
      <c r="A5" s="124"/>
      <c r="B5" s="30"/>
      <c r="C5" s="208" t="s">
        <v>5</v>
      </c>
      <c r="D5" s="208"/>
      <c r="E5" s="208"/>
      <c r="F5" s="208"/>
      <c r="G5" s="208" t="s">
        <v>5</v>
      </c>
    </row>
    <row r="6" spans="1:10">
      <c r="A6" s="126">
        <v>1</v>
      </c>
      <c r="B6" s="116" t="s">
        <v>87</v>
      </c>
      <c r="C6" s="30"/>
      <c r="D6" s="30"/>
      <c r="E6" s="30"/>
      <c r="F6" s="30"/>
      <c r="G6" s="30"/>
      <c r="H6" s="127"/>
    </row>
    <row r="7" spans="1:10">
      <c r="A7" s="128"/>
      <c r="B7" s="30" t="s">
        <v>88</v>
      </c>
      <c r="C7" s="107">
        <f>SUM('[1]SUMMARY OF RECURRENT'!C8)</f>
        <v>10402947817.321997</v>
      </c>
      <c r="D7" s="107">
        <f>PRODUCT(C7,1.05)</f>
        <v>10923095208.188097</v>
      </c>
      <c r="E7" s="107">
        <f>PRODUCT(D7,1.05)</f>
        <v>11469249968.597502</v>
      </c>
      <c r="F7" s="107">
        <f>SUM(E7)</f>
        <v>11469249968.597502</v>
      </c>
      <c r="G7" s="107">
        <v>2413650850</v>
      </c>
      <c r="H7" s="70"/>
    </row>
    <row r="8" spans="1:10">
      <c r="A8" s="128"/>
      <c r="B8" s="30" t="s">
        <v>89</v>
      </c>
      <c r="C8" s="107">
        <f>SUM('[1]SUMMARY OF RECURRENT'!C9)</f>
        <v>5795308517.8100023</v>
      </c>
      <c r="D8" s="107">
        <f t="shared" ref="D8:E8" si="0">PRODUCT(C8,1.05)</f>
        <v>6085073943.7005024</v>
      </c>
      <c r="E8" s="107">
        <f t="shared" si="0"/>
        <v>6389327640.8855276</v>
      </c>
      <c r="F8" s="107">
        <f>SUM(E8)</f>
        <v>6389327640.8855276</v>
      </c>
      <c r="G8" s="107">
        <v>16393341827</v>
      </c>
      <c r="I8" s="122">
        <v>67606044850</v>
      </c>
    </row>
    <row r="9" spans="1:10">
      <c r="A9" s="128"/>
      <c r="B9" s="30" t="s">
        <v>90</v>
      </c>
      <c r="C9" s="107"/>
      <c r="D9" s="107"/>
      <c r="E9" s="107"/>
      <c r="F9" s="107"/>
      <c r="G9" s="107"/>
    </row>
    <row r="10" spans="1:10">
      <c r="A10" s="128"/>
      <c r="B10" s="30" t="s">
        <v>91</v>
      </c>
      <c r="C10" s="120">
        <f>SUM('[2]T-SUM BY SEC'!$C$8)</f>
        <v>15712790195.599998</v>
      </c>
      <c r="D10" s="107">
        <f t="shared" ref="D10:E11" si="1">PRODUCT(C10,1.05)</f>
        <v>16498429705.379999</v>
      </c>
      <c r="E10" s="107">
        <f t="shared" si="1"/>
        <v>17323351190.648998</v>
      </c>
      <c r="F10" s="120">
        <f>SUM(E10)</f>
        <v>17323351190.648998</v>
      </c>
      <c r="G10" s="120">
        <v>18712017500</v>
      </c>
      <c r="H10" s="70"/>
    </row>
    <row r="11" spans="1:10">
      <c r="A11" s="209"/>
      <c r="B11" s="210" t="s">
        <v>92</v>
      </c>
      <c r="C11" s="164">
        <f>SUM(C7:C10)</f>
        <v>31911046530.731998</v>
      </c>
      <c r="D11" s="164">
        <f t="shared" si="1"/>
        <v>33506598857.2686</v>
      </c>
      <c r="E11" s="164">
        <f t="shared" si="1"/>
        <v>35181928800.132034</v>
      </c>
      <c r="F11" s="164">
        <f>SUM(D11:E11)</f>
        <v>68688527657.400635</v>
      </c>
      <c r="G11" s="165">
        <f>SUM(G7:G10)</f>
        <v>37519010177</v>
      </c>
    </row>
    <row r="12" spans="1:10">
      <c r="A12" s="128"/>
      <c r="B12" s="30"/>
      <c r="C12" s="107"/>
      <c r="D12" s="107"/>
      <c r="E12" s="107"/>
      <c r="F12" s="107"/>
      <c r="G12" s="107"/>
    </row>
    <row r="13" spans="1:10">
      <c r="A13" s="124" t="s">
        <v>93</v>
      </c>
      <c r="B13" s="116" t="s">
        <v>94</v>
      </c>
      <c r="C13" s="30"/>
      <c r="D13" s="107"/>
      <c r="E13" s="107"/>
      <c r="F13" s="30"/>
      <c r="G13" s="30"/>
    </row>
    <row r="14" spans="1:10">
      <c r="A14" s="128"/>
      <c r="B14" s="30" t="s">
        <v>88</v>
      </c>
      <c r="C14" s="107">
        <f>SUM('[1]SUMMARY OF RECURRENT'!C14)</f>
        <v>6385242619.4425697</v>
      </c>
      <c r="D14" s="107">
        <f t="shared" ref="D14:E18" si="2">PRODUCT(C14,1.05)</f>
        <v>6704504750.4146986</v>
      </c>
      <c r="E14" s="107">
        <f t="shared" si="2"/>
        <v>7039729987.9354334</v>
      </c>
      <c r="F14" s="107">
        <f>SUM(E14)</f>
        <v>7039729987.9354334</v>
      </c>
      <c r="G14" s="107">
        <v>20315206557</v>
      </c>
      <c r="I14" s="122">
        <v>760604850</v>
      </c>
    </row>
    <row r="15" spans="1:10">
      <c r="A15" s="128"/>
      <c r="B15" s="30" t="s">
        <v>89</v>
      </c>
      <c r="C15" s="107">
        <f>SUM('[1]SUMMARY OF RECURRENT'!C15)</f>
        <v>2444105256.5999999</v>
      </c>
      <c r="D15" s="107">
        <f t="shared" si="2"/>
        <v>2566310519.4299998</v>
      </c>
      <c r="E15" s="107">
        <f t="shared" si="2"/>
        <v>2694626045.4014997</v>
      </c>
      <c r="F15" s="107">
        <f>SUM(E15)</f>
        <v>2694626045.4014997</v>
      </c>
      <c r="G15" s="107">
        <v>11089726806</v>
      </c>
      <c r="I15" s="122">
        <f>SUM(C14-I14)</f>
        <v>5624637769.4425697</v>
      </c>
    </row>
    <row r="16" spans="1:10">
      <c r="A16" s="128"/>
      <c r="B16" s="30" t="s">
        <v>90</v>
      </c>
      <c r="C16" s="107">
        <f>SUM('[1]SUMMARY OF RECURRENT'!C16)</f>
        <v>133219341.675</v>
      </c>
      <c r="D16" s="107">
        <f t="shared" si="2"/>
        <v>139880308.75874999</v>
      </c>
      <c r="E16" s="107">
        <f t="shared" si="2"/>
        <v>146874324.19668749</v>
      </c>
      <c r="F16" s="107">
        <f>SUM(E16)</f>
        <v>146874324.19668749</v>
      </c>
      <c r="G16" s="170">
        <v>130799550</v>
      </c>
      <c r="J16" s="130"/>
    </row>
    <row r="17" spans="1:10">
      <c r="A17" s="128"/>
      <c r="B17" s="30" t="s">
        <v>91</v>
      </c>
      <c r="C17" s="120">
        <f>SUM('[2]T-SUM BY SEC'!$C$10)</f>
        <v>70297901689.619995</v>
      </c>
      <c r="D17" s="107">
        <f t="shared" si="2"/>
        <v>73812796774.100998</v>
      </c>
      <c r="E17" s="107">
        <f t="shared" si="2"/>
        <v>77503436612.806046</v>
      </c>
      <c r="F17" s="120">
        <f>SUM(E17)</f>
        <v>77503436612.806046</v>
      </c>
      <c r="G17" s="120">
        <v>69454801275</v>
      </c>
      <c r="H17" s="70"/>
      <c r="J17" s="130"/>
    </row>
    <row r="18" spans="1:10">
      <c r="A18" s="209"/>
      <c r="B18" s="210" t="s">
        <v>95</v>
      </c>
      <c r="C18" s="165">
        <f>SUM(C14:C17)</f>
        <v>79260468907.33757</v>
      </c>
      <c r="D18" s="164">
        <f t="shared" si="2"/>
        <v>83223492352.704453</v>
      </c>
      <c r="E18" s="164">
        <f t="shared" si="2"/>
        <v>87384666970.339676</v>
      </c>
      <c r="F18" s="165">
        <f>SUM(F14:F17)</f>
        <v>87384666970.339661</v>
      </c>
      <c r="G18" s="165">
        <f>SUM(G14:G17)</f>
        <v>100990534188</v>
      </c>
      <c r="J18" s="130"/>
    </row>
    <row r="19" spans="1:10">
      <c r="A19" s="128"/>
      <c r="B19" s="30"/>
      <c r="C19" s="30"/>
      <c r="D19" s="107"/>
      <c r="E19" s="107"/>
      <c r="F19" s="30"/>
      <c r="G19" s="30"/>
      <c r="J19" s="130"/>
    </row>
    <row r="20" spans="1:10">
      <c r="A20" s="124" t="s">
        <v>96</v>
      </c>
      <c r="B20" s="116" t="s">
        <v>97</v>
      </c>
      <c r="C20" s="30"/>
      <c r="D20" s="107"/>
      <c r="E20" s="107"/>
      <c r="F20" s="30"/>
      <c r="G20" s="30"/>
      <c r="J20" s="130"/>
    </row>
    <row r="21" spans="1:10">
      <c r="A21" s="128"/>
      <c r="B21" s="30" t="s">
        <v>88</v>
      </c>
      <c r="C21" s="107">
        <f>SUM('[1]SUMMARY OF RECURRENT'!C20)</f>
        <v>1290123602.1700001</v>
      </c>
      <c r="D21" s="107">
        <f t="shared" ref="D21:E22" si="3">PRODUCT(C21,1.05)</f>
        <v>1354629782.2785001</v>
      </c>
      <c r="E21" s="107">
        <f t="shared" si="3"/>
        <v>1422361271.3924251</v>
      </c>
      <c r="F21" s="107">
        <f>SUM(E21)</f>
        <v>1422361271.3924251</v>
      </c>
      <c r="G21" s="107">
        <v>1231880550</v>
      </c>
      <c r="H21" s="70"/>
    </row>
    <row r="22" spans="1:10">
      <c r="A22" s="128"/>
      <c r="B22" s="30" t="s">
        <v>89</v>
      </c>
      <c r="C22" s="107">
        <f>SUM('[1]SUMMARY OF RECURRENT'!C21)</f>
        <v>390390589.50999999</v>
      </c>
      <c r="D22" s="107">
        <f t="shared" si="3"/>
        <v>409910118.98549998</v>
      </c>
      <c r="E22" s="107">
        <f t="shared" si="3"/>
        <v>430405624.93477499</v>
      </c>
      <c r="F22" s="107">
        <f>SUM(E22)</f>
        <v>430405624.93477499</v>
      </c>
      <c r="G22" s="107">
        <v>529826050</v>
      </c>
    </row>
    <row r="23" spans="1:10">
      <c r="A23" s="128"/>
      <c r="B23" s="30" t="s">
        <v>90</v>
      </c>
      <c r="C23" s="107"/>
      <c r="D23" s="107"/>
      <c r="E23" s="107"/>
      <c r="F23" s="107"/>
      <c r="G23" s="30"/>
    </row>
    <row r="24" spans="1:10">
      <c r="A24" s="128"/>
      <c r="B24" s="30" t="s">
        <v>91</v>
      </c>
      <c r="C24" s="120">
        <f>SUM('[2]T-SUM BY SEC'!$C$13)</f>
        <v>1502471457.5999999</v>
      </c>
      <c r="D24" s="107">
        <f t="shared" ref="D24:E25" si="4">PRODUCT(C24,1.05)</f>
        <v>1577595030.48</v>
      </c>
      <c r="E24" s="107">
        <f t="shared" si="4"/>
        <v>1656474782.0040002</v>
      </c>
      <c r="F24" s="120">
        <f>SUM(E24)</f>
        <v>1656474782.0040002</v>
      </c>
      <c r="G24" s="120">
        <v>1183350000</v>
      </c>
    </row>
    <row r="25" spans="1:10">
      <c r="A25" s="128"/>
      <c r="B25" s="116" t="s">
        <v>98</v>
      </c>
      <c r="C25" s="129">
        <f>SUM(C21:C24)</f>
        <v>3182985649.2799997</v>
      </c>
      <c r="D25" s="164">
        <f t="shared" si="4"/>
        <v>3342134931.744</v>
      </c>
      <c r="E25" s="164">
        <f t="shared" si="4"/>
        <v>3509241678.3312001</v>
      </c>
      <c r="F25" s="129">
        <f>SUM(D25:E25)</f>
        <v>6851376610.0752001</v>
      </c>
      <c r="G25" s="129">
        <v>2945056600</v>
      </c>
    </row>
    <row r="26" spans="1:10">
      <c r="A26" s="128"/>
      <c r="B26" s="30"/>
      <c r="C26" s="30"/>
      <c r="D26" s="107"/>
      <c r="E26" s="107"/>
      <c r="F26" s="30"/>
      <c r="G26" s="30"/>
    </row>
    <row r="27" spans="1:10">
      <c r="A27" s="124" t="s">
        <v>99</v>
      </c>
      <c r="B27" s="116" t="s">
        <v>100</v>
      </c>
      <c r="C27" s="30"/>
      <c r="D27" s="107"/>
      <c r="E27" s="107"/>
      <c r="F27" s="30"/>
      <c r="G27" s="30"/>
    </row>
    <row r="28" spans="1:10">
      <c r="A28" s="30"/>
      <c r="B28" s="30" t="s">
        <v>88</v>
      </c>
      <c r="C28" s="107">
        <f>SUM('[1]SUMMARY OF RECURRENT'!C26)</f>
        <v>28950658357.924919</v>
      </c>
      <c r="D28" s="107">
        <f t="shared" ref="D28:E29" si="5">PRODUCT(C28,1.05)</f>
        <v>30398191275.821167</v>
      </c>
      <c r="E28" s="107">
        <f t="shared" si="5"/>
        <v>31918100839.612228</v>
      </c>
      <c r="F28" s="107">
        <f>SUM(E28)</f>
        <v>31918100839.612228</v>
      </c>
      <c r="G28" s="107">
        <v>28948550192</v>
      </c>
    </row>
    <row r="29" spans="1:10">
      <c r="A29" s="30"/>
      <c r="B29" s="30" t="s">
        <v>89</v>
      </c>
      <c r="C29" s="107">
        <f>SUM('[1]SUMMARY OF RECURRENT'!C27)</f>
        <v>3865547454.9655137</v>
      </c>
      <c r="D29" s="107">
        <f t="shared" si="5"/>
        <v>4058824827.7137895</v>
      </c>
      <c r="E29" s="107">
        <f t="shared" si="5"/>
        <v>4261766069.0994792</v>
      </c>
      <c r="F29" s="107">
        <f>SUM(E29)</f>
        <v>4261766069.0994792</v>
      </c>
      <c r="G29" s="107">
        <v>4641571100</v>
      </c>
    </row>
    <row r="30" spans="1:10">
      <c r="A30" s="30"/>
      <c r="B30" s="30" t="s">
        <v>90</v>
      </c>
      <c r="C30" s="30"/>
      <c r="D30" s="107"/>
      <c r="E30" s="107"/>
      <c r="F30" s="30"/>
      <c r="G30" s="30"/>
    </row>
    <row r="31" spans="1:10">
      <c r="A31" s="30"/>
      <c r="B31" s="30" t="s">
        <v>91</v>
      </c>
      <c r="C31" s="120">
        <f>SUM('[2]T-SUM BY SEC'!$C$16)</f>
        <v>36669782180.799995</v>
      </c>
      <c r="D31" s="107">
        <f t="shared" ref="D31:E32" si="6">PRODUCT(C31,1.05)</f>
        <v>38503271289.839996</v>
      </c>
      <c r="E31" s="107">
        <f t="shared" si="6"/>
        <v>40428434854.332001</v>
      </c>
      <c r="F31" s="120">
        <f>SUM(E31)</f>
        <v>40428434854.332001</v>
      </c>
      <c r="G31" s="120">
        <v>37722363749</v>
      </c>
    </row>
    <row r="32" spans="1:10">
      <c r="A32" s="30"/>
      <c r="B32" s="116" t="s">
        <v>101</v>
      </c>
      <c r="C32" s="129">
        <f>SUM(C28:C31)</f>
        <v>69485987993.69043</v>
      </c>
      <c r="D32" s="164">
        <f t="shared" si="6"/>
        <v>72960287393.374954</v>
      </c>
      <c r="E32" s="164">
        <f t="shared" si="6"/>
        <v>76608301763.043701</v>
      </c>
      <c r="F32" s="129">
        <f>SUM(D32:E32)</f>
        <v>149568589156.41864</v>
      </c>
      <c r="G32" s="129">
        <f>SUM(G28:G31)</f>
        <v>71312485041</v>
      </c>
    </row>
    <row r="33" spans="1:7">
      <c r="A33" s="30"/>
      <c r="B33" s="30"/>
      <c r="C33" s="30"/>
      <c r="D33" s="107"/>
      <c r="E33" s="107"/>
      <c r="F33" s="30"/>
      <c r="G33" s="30"/>
    </row>
    <row r="34" spans="1:7" ht="30">
      <c r="A34" s="30"/>
      <c r="B34" s="131" t="s">
        <v>102</v>
      </c>
      <c r="C34" s="132">
        <f>SUM(C11,C18,C25,C32)</f>
        <v>183840489081.03998</v>
      </c>
      <c r="D34" s="164">
        <f t="shared" ref="D34:E34" si="7">PRODUCT(C34,1.05)</f>
        <v>193032513535.09198</v>
      </c>
      <c r="E34" s="164">
        <f t="shared" si="7"/>
        <v>202684139211.84659</v>
      </c>
      <c r="F34" s="132">
        <f>SUM(D34:E34)</f>
        <v>395716652746.9386</v>
      </c>
      <c r="G34" s="171">
        <v>212767086006.89999</v>
      </c>
    </row>
    <row r="35" spans="1:7">
      <c r="A35" s="30"/>
      <c r="B35" s="30"/>
      <c r="C35" s="30"/>
      <c r="D35" s="107"/>
      <c r="E35" s="107"/>
      <c r="F35" s="30"/>
      <c r="G35" s="30"/>
    </row>
    <row r="36" spans="1:7" ht="30">
      <c r="A36" s="30"/>
      <c r="B36" s="131" t="s">
        <v>103</v>
      </c>
      <c r="C36" s="30"/>
      <c r="D36" s="107"/>
      <c r="E36" s="107"/>
      <c r="F36" s="30"/>
      <c r="G36" s="30"/>
    </row>
    <row r="37" spans="1:7">
      <c r="A37" s="30"/>
      <c r="B37" s="30" t="s">
        <v>88</v>
      </c>
      <c r="C37" s="107">
        <f>SUM(C7,C14,C21,C28)</f>
        <v>47028972396.859482</v>
      </c>
      <c r="D37" s="107">
        <f t="shared" ref="D37:E41" si="8">PRODUCT(C37,1.05)</f>
        <v>49380421016.702461</v>
      </c>
      <c r="E37" s="107">
        <f t="shared" si="8"/>
        <v>51849442067.53759</v>
      </c>
      <c r="F37" s="107">
        <f>SUM(D37:E37)</f>
        <v>101229863084.24005</v>
      </c>
      <c r="G37" s="107">
        <f>SUM(G7,G14,G21,G28)</f>
        <v>52909288149</v>
      </c>
    </row>
    <row r="38" spans="1:7">
      <c r="A38" s="30"/>
      <c r="B38" s="30" t="s">
        <v>89</v>
      </c>
      <c r="C38" s="107">
        <f>SUM(C8,C15,C22,C29)</f>
        <v>12495351818.885515</v>
      </c>
      <c r="D38" s="107">
        <f t="shared" si="8"/>
        <v>13120119409.829792</v>
      </c>
      <c r="E38" s="107">
        <f t="shared" si="8"/>
        <v>13776125380.321281</v>
      </c>
      <c r="F38" s="107">
        <f>SUM(D38:E38)</f>
        <v>26896244790.151073</v>
      </c>
      <c r="G38" s="107">
        <f>SUM(G8,G15,G22,G29)</f>
        <v>32654465783</v>
      </c>
    </row>
    <row r="39" spans="1:7">
      <c r="A39" s="30"/>
      <c r="B39" s="30" t="s">
        <v>90</v>
      </c>
      <c r="C39" s="107">
        <f>SUM(C16)</f>
        <v>133219341.675</v>
      </c>
      <c r="D39" s="107">
        <f t="shared" si="8"/>
        <v>139880308.75874999</v>
      </c>
      <c r="E39" s="107">
        <f t="shared" si="8"/>
        <v>146874324.19668749</v>
      </c>
      <c r="F39" s="107">
        <f>SUM(F37:F38)</f>
        <v>128126107874.39113</v>
      </c>
      <c r="G39" s="107">
        <v>130799550</v>
      </c>
    </row>
    <row r="40" spans="1:7" ht="18.75">
      <c r="A40" s="30"/>
      <c r="B40" s="30" t="s">
        <v>91</v>
      </c>
      <c r="C40" s="133">
        <f>SUM(C10,C17,C24,C31)</f>
        <v>124182945523.62</v>
      </c>
      <c r="D40" s="107">
        <f t="shared" si="8"/>
        <v>130392092799.80099</v>
      </c>
      <c r="E40" s="107">
        <f t="shared" si="8"/>
        <v>136911697439.79105</v>
      </c>
      <c r="F40" s="133">
        <f>SUM(D40:E40)</f>
        <v>267303790239.59204</v>
      </c>
      <c r="G40" s="133">
        <v>127072532524</v>
      </c>
    </row>
    <row r="41" spans="1:7" ht="17.25">
      <c r="A41" s="30"/>
      <c r="B41" s="30"/>
      <c r="C41" s="211">
        <f>SUM(C37:C40)</f>
        <v>183840489081.03998</v>
      </c>
      <c r="D41" s="164">
        <f t="shared" si="8"/>
        <v>193032513535.09198</v>
      </c>
      <c r="E41" s="164">
        <f t="shared" si="8"/>
        <v>202684139211.84659</v>
      </c>
      <c r="F41" s="211">
        <f>SUM(D41:E41)</f>
        <v>395716652746.9386</v>
      </c>
      <c r="G41" s="171">
        <v>212767086006.89999</v>
      </c>
    </row>
    <row r="42" spans="1:7">
      <c r="A42" s="4"/>
      <c r="B42" s="4"/>
      <c r="C42" s="4"/>
      <c r="D42" s="4"/>
      <c r="E42" s="4"/>
      <c r="F42" s="4"/>
      <c r="G42" s="4"/>
    </row>
    <row r="43" spans="1:7">
      <c r="C43" s="70"/>
      <c r="D43" s="70"/>
      <c r="E43" s="70"/>
      <c r="F43" s="70"/>
    </row>
    <row r="44" spans="1:7">
      <c r="C44" s="70">
        <f>SUM(183840489081-C41)</f>
        <v>-3.997802734375E-2</v>
      </c>
      <c r="D44" s="70"/>
      <c r="E44" s="70"/>
      <c r="F44" s="70"/>
    </row>
    <row r="45" spans="1:7">
      <c r="C45" s="70"/>
      <c r="D45" s="70"/>
      <c r="E45" s="70"/>
      <c r="F45" s="70"/>
    </row>
  </sheetData>
  <mergeCells count="3">
    <mergeCell ref="A1:G1"/>
    <mergeCell ref="A2:G2"/>
    <mergeCell ref="A3:G3"/>
  </mergeCells>
  <pageMargins left="0.7" right="0.7" top="0.75" bottom="0.75" header="0.3" footer="0.3"/>
  <pageSetup scale="80" firstPageNumber="12" orientation="landscape" useFirstPageNumber="1" verticalDpi="0" r:id="rId1"/>
  <headerFooter>
    <oddFooter>&amp;C&amp;"-,Bold"&amp;18&amp;P</oddFooter>
  </headerFooter>
  <rowBreaks count="1" manualBreakCount="1">
    <brk id="25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MB PROG</vt:lpstr>
      <vt:lpstr>MB FUNC</vt:lpstr>
      <vt:lpstr>MB SECT</vt:lpstr>
      <vt:lpstr>MB TRFS</vt:lpstr>
      <vt:lpstr>PAID TO CRF</vt:lpstr>
      <vt:lpstr>SUM T REV SEC</vt:lpstr>
      <vt:lpstr>SUMM BY SEC</vt:lpstr>
      <vt:lpstr>'MB FUNC'!Print_Area</vt:lpstr>
      <vt:lpstr>'MB PROG'!Print_Area</vt:lpstr>
      <vt:lpstr>'MB SECT'!Print_Area</vt:lpstr>
      <vt:lpstr>'MB TRFS'!Print_Area</vt:lpstr>
      <vt:lpstr>'PAID TO CRF'!Print_Area</vt:lpstr>
      <vt:lpstr>'SUMM BY SEC'!Print_Area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useer</cp:lastModifiedBy>
  <cp:lastPrinted>2017-01-12T09:54:00Z</cp:lastPrinted>
  <dcterms:created xsi:type="dcterms:W3CDTF">2014-12-02T13:51:54Z</dcterms:created>
  <dcterms:modified xsi:type="dcterms:W3CDTF">2017-01-12T12:25:10Z</dcterms:modified>
</cp:coreProperties>
</file>